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rtansa.RAKENNUSLIITTO\Documents\"/>
    </mc:Choice>
  </mc:AlternateContent>
  <xr:revisionPtr revIDLastSave="0" documentId="8_{488F6CA7-2186-4687-A518-619D1DFC89C1}" xr6:coauthVersionLast="45" xr6:coauthVersionMax="45" xr10:uidLastSave="{00000000-0000-0000-0000-000000000000}"/>
  <bookViews>
    <workbookView xWindow="-110" yWindow="-110" windowWidth="19420" windowHeight="10420" tabRatio="891" xr2:uid="{00000000-000D-0000-FFFF-FFFF00000000}"/>
  </bookViews>
  <sheets>
    <sheet name="urakkamittausp." sheetId="1" r:id="rId1"/>
    <sheet name="Suuttimet kierreputkella" sheetId="4" r:id="rId2"/>
    <sheet name="Suuttimet uraputkella" sheetId="35" r:id="rId3"/>
    <sheet name="Suuttimet puristamalla" sheetId="31" r:id="rId4"/>
    <sheet name="Hitsattavat runkoputket" sheetId="2" r:id="rId5"/>
    <sheet name="Kierreliitoksin runkoputket" sheetId="3" r:id="rId6"/>
    <sheet name="Puristamalla runkoputket" sheetId="34" r:id="rId7"/>
    <sheet name="Uraliitoksin runkoputket" sheetId="37" r:id="rId8"/>
    <sheet name="urakkatunnit" sheetId="33" r:id="rId9"/>
    <sheet name="Välipohjat" sheetId="16" r:id="rId10"/>
    <sheet name="NHK-muuttuu kesken urakan" sheetId="15" r:id="rId11"/>
    <sheet name="etumieslisä" sheetId="23" r:id="rId12"/>
    <sheet name="jakolista" sheetId="24" r:id="rId13"/>
  </sheets>
  <definedNames>
    <definedName name="astianpesupöydät">urakkamittausp.!#REF!</definedName>
    <definedName name="eristyselemen.">urakkamittausp.!#REF!</definedName>
    <definedName name="eristyselementit">urakkamittausp.!$342:$342</definedName>
    <definedName name="etusivu">urakkamittausp.!$F$27</definedName>
    <definedName name="hits.teräsputket">urakkamittausp.!$A$102</definedName>
    <definedName name="ht.viemärit">urakkamittausp.!$480:$480</definedName>
    <definedName name="kaatoaltaat">urakkamittausp.!#REF!</definedName>
    <definedName name="kalusteet">urakkamittausp.!#REF!</definedName>
    <definedName name="kupariputket">urakkamittausp.!$226:$226</definedName>
    <definedName name="kylpyammeet">urakkamittausp.!#REF!</definedName>
    <definedName name="kytkennät">urakkamittausp.!#REF!</definedName>
    <definedName name="laskuhanat">urakkamittausp.!#REF!</definedName>
    <definedName name="lattialämmitys">urakkamittausp.!$650:$650</definedName>
    <definedName name="lauhdevesisäiliöt">urakkamittausp.!#REF!</definedName>
    <definedName name="lämminvesikattila">urakkamittausp.!#REF!</definedName>
    <definedName name="lämmittimet">urakkamittausp.!#REF!</definedName>
    <definedName name="lämmönjakokeskus">urakkamittausp.!#REF!</definedName>
    <definedName name="lämmönsiirtimet">urakkamittausp.!#REF!</definedName>
    <definedName name="metalliputket">urakkamittausp.!$A$68</definedName>
    <definedName name="Mom10muoviputket">urakkamittausp.!#REF!</definedName>
    <definedName name="mom4kieppiput.">urakkamittausp.!#REF!</definedName>
    <definedName name="normiaikojensumma">urakkamittausp.!$934:$934</definedName>
    <definedName name="paisuntastia">urakkamittausp.!#REF!</definedName>
    <definedName name="patterit">urakkamittausp.!#REF!</definedName>
    <definedName name="pumput">urakkamittausp.!#REF!</definedName>
    <definedName name="purkutyö">urakkamittausp.!$861:$861</definedName>
    <definedName name="putkielementit">urakkamittausp.!$417:$417</definedName>
    <definedName name="rautarakennetyö">urakkamittausp.!#REF!</definedName>
    <definedName name="sekoittajat">urakkamittausp.!#REF!</definedName>
    <definedName name="suojaputket">urakkamittausp.!$361:$361</definedName>
    <definedName name="säätöjärjestelmä">urakkamittausp.!#REF!</definedName>
    <definedName name="tarkastuskaivo">urakkamittausp.!#REF!</definedName>
    <definedName name="_xlnm.Print_Area" localSheetId="0">urakkamittausp.!$A$35:$R$447</definedName>
    <definedName name="_xlnm.Print_Area" localSheetId="8">urakkatunnit!$A$1:$J$40</definedName>
    <definedName name="valurautaputket">urakkamittausp.!#REF!</definedName>
    <definedName name="WClaitteet">urakkamittausp.!#REF!</definedName>
    <definedName name="venttiilikaivot">urakkamittausp.!#REF!</definedName>
    <definedName name="vesipostit">urakkamittausp.!#REF!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6" i="1" l="1"/>
  <c r="J361" i="1"/>
  <c r="J353" i="1"/>
  <c r="J346" i="1"/>
  <c r="J357" i="1"/>
  <c r="G231" i="1"/>
  <c r="G232" i="1"/>
  <c r="G233" i="1"/>
  <c r="G234" i="1"/>
  <c r="O9" i="3"/>
  <c r="Q9" i="3" s="1"/>
  <c r="O10" i="3"/>
  <c r="Q10" i="3" s="1"/>
  <c r="G235" i="1" s="1"/>
  <c r="O11" i="3"/>
  <c r="Q11" i="3" s="1"/>
  <c r="G236" i="1" s="1"/>
  <c r="R149" i="1"/>
  <c r="R312" i="1"/>
  <c r="R313" i="1"/>
  <c r="R314" i="1"/>
  <c r="R315" i="1"/>
  <c r="R316" i="1"/>
  <c r="R317" i="1"/>
  <c r="R311" i="1"/>
  <c r="R272" i="1"/>
  <c r="R273" i="1"/>
  <c r="R274" i="1"/>
  <c r="R275" i="1"/>
  <c r="R235" i="1"/>
  <c r="R192" i="1"/>
  <c r="R190" i="1"/>
  <c r="R230" i="1"/>
  <c r="R295" i="1" l="1"/>
  <c r="R334" i="1"/>
  <c r="R231" i="1"/>
  <c r="R232" i="1"/>
  <c r="R233" i="1"/>
  <c r="R234" i="1"/>
  <c r="R236" i="1"/>
  <c r="I234" i="1"/>
  <c r="I235" i="1"/>
  <c r="I236" i="1"/>
  <c r="R254" i="1" l="1"/>
  <c r="R191" i="1"/>
  <c r="R193" i="1"/>
  <c r="R194" i="1"/>
  <c r="R195" i="1"/>
  <c r="R196" i="1"/>
  <c r="R150" i="1"/>
  <c r="R152" i="1"/>
  <c r="R154" i="1"/>
  <c r="R155" i="1"/>
  <c r="R156" i="1"/>
  <c r="R157" i="1"/>
  <c r="R114" i="1"/>
  <c r="O6" i="35"/>
  <c r="Q6" i="35" s="1"/>
  <c r="G110" i="1" s="1"/>
  <c r="R111" i="1"/>
  <c r="R112" i="1"/>
  <c r="R115" i="1"/>
  <c r="R116" i="1"/>
  <c r="R117" i="1"/>
  <c r="R118" i="1"/>
  <c r="R110" i="1"/>
  <c r="O7" i="35"/>
  <c r="Q7" i="35" s="1"/>
  <c r="O8" i="35"/>
  <c r="Q8" i="35" s="1"/>
  <c r="R75" i="1"/>
  <c r="R131" i="1" l="1"/>
  <c r="R170" i="1"/>
  <c r="R214" i="1"/>
  <c r="R76" i="1"/>
  <c r="R78" i="1"/>
  <c r="R80" i="1"/>
  <c r="R81" i="1"/>
  <c r="R82" i="1"/>
  <c r="R83" i="1"/>
  <c r="R406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7" i="1"/>
  <c r="R408" i="1"/>
  <c r="R409" i="1"/>
  <c r="O7" i="37"/>
  <c r="Q7" i="37" s="1"/>
  <c r="G313" i="1" s="1"/>
  <c r="I313" i="1" s="1"/>
  <c r="O5" i="37"/>
  <c r="Q5" i="37"/>
  <c r="G311" i="1" s="1"/>
  <c r="I311" i="1" s="1"/>
  <c r="O6" i="37"/>
  <c r="Q6" i="37" s="1"/>
  <c r="G312" i="1" s="1"/>
  <c r="I312" i="1" s="1"/>
  <c r="O8" i="37"/>
  <c r="Q8" i="37" s="1"/>
  <c r="G314" i="1" s="1"/>
  <c r="I314" i="1" s="1"/>
  <c r="O9" i="37"/>
  <c r="Q9" i="37" s="1"/>
  <c r="G315" i="1" s="1"/>
  <c r="I315" i="1" s="1"/>
  <c r="O10" i="37"/>
  <c r="Q10" i="37" s="1"/>
  <c r="G316" i="1" s="1"/>
  <c r="I316" i="1" s="1"/>
  <c r="O11" i="37"/>
  <c r="Q11" i="37" s="1"/>
  <c r="G317" i="1" s="1"/>
  <c r="I317" i="1" s="1"/>
  <c r="O5" i="2"/>
  <c r="Q5" i="2"/>
  <c r="G190" i="1" s="1"/>
  <c r="I190" i="1" s="1"/>
  <c r="O6" i="2"/>
  <c r="Q6" i="2" s="1"/>
  <c r="G191" i="1" s="1"/>
  <c r="I191" i="1" s="1"/>
  <c r="O7" i="2"/>
  <c r="Q7" i="2" s="1"/>
  <c r="G192" i="1" s="1"/>
  <c r="I192" i="1" s="1"/>
  <c r="O8" i="2"/>
  <c r="Q8" i="2" s="1"/>
  <c r="G193" i="1" s="1"/>
  <c r="I193" i="1" s="1"/>
  <c r="O9" i="2"/>
  <c r="Q9" i="2" s="1"/>
  <c r="G194" i="1" s="1"/>
  <c r="I194" i="1" s="1"/>
  <c r="O10" i="2"/>
  <c r="Q10" i="2" s="1"/>
  <c r="G195" i="1" s="1"/>
  <c r="I195" i="1" s="1"/>
  <c r="O11" i="2"/>
  <c r="Q11" i="2" s="1"/>
  <c r="G196" i="1" s="1"/>
  <c r="I196" i="1" s="1"/>
  <c r="O5" i="3"/>
  <c r="Q5" i="3" s="1"/>
  <c r="G230" i="1" s="1"/>
  <c r="I230" i="1" s="1"/>
  <c r="O6" i="3"/>
  <c r="Q6" i="3" s="1"/>
  <c r="I231" i="1" s="1"/>
  <c r="O7" i="3"/>
  <c r="Q7" i="3" s="1"/>
  <c r="I232" i="1" s="1"/>
  <c r="O8" i="3"/>
  <c r="Q8" i="3" s="1"/>
  <c r="I233" i="1" s="1"/>
  <c r="O5" i="34"/>
  <c r="Q5" i="34"/>
  <c r="O6" i="34"/>
  <c r="Q6" i="34" s="1"/>
  <c r="G273" i="1" s="1"/>
  <c r="I273" i="1" s="1"/>
  <c r="O7" i="34"/>
  <c r="Q7" i="34" s="1"/>
  <c r="G274" i="1" s="1"/>
  <c r="I274" i="1" s="1"/>
  <c r="O8" i="34"/>
  <c r="Q8" i="34" s="1"/>
  <c r="G275" i="1" s="1"/>
  <c r="I275" i="1" s="1"/>
  <c r="Q353" i="1"/>
  <c r="J347" i="1"/>
  <c r="J348" i="1"/>
  <c r="J349" i="1"/>
  <c r="J354" i="1"/>
  <c r="J355" i="1"/>
  <c r="J362" i="1"/>
  <c r="J363" i="1"/>
  <c r="Q354" i="1"/>
  <c r="Q355" i="1"/>
  <c r="Q359" i="1"/>
  <c r="Q360" i="1"/>
  <c r="Q347" i="1"/>
  <c r="Q365" i="1" s="1"/>
  <c r="Q348" i="1"/>
  <c r="Q349" i="1"/>
  <c r="Q350" i="1"/>
  <c r="Q351" i="1"/>
  <c r="Q356" i="1"/>
  <c r="Q357" i="1"/>
  <c r="O7" i="31"/>
  <c r="Q7" i="31" s="1"/>
  <c r="G152" i="1" s="1"/>
  <c r="I152" i="1" s="1"/>
  <c r="O8" i="31"/>
  <c r="Q8" i="31" s="1"/>
  <c r="G154" i="1" s="1"/>
  <c r="O9" i="31"/>
  <c r="Q9" i="31" s="1"/>
  <c r="O10" i="31"/>
  <c r="Q10" i="31" s="1"/>
  <c r="O11" i="31"/>
  <c r="Q11" i="31" s="1"/>
  <c r="G157" i="1" s="1"/>
  <c r="I157" i="1" s="1"/>
  <c r="O6" i="31"/>
  <c r="Q6" i="31" s="1"/>
  <c r="O9" i="35"/>
  <c r="Q9" i="35" s="1"/>
  <c r="G114" i="1" s="1"/>
  <c r="I114" i="1" s="1"/>
  <c r="F13" i="23"/>
  <c r="F11" i="23"/>
  <c r="F9" i="23"/>
  <c r="F12" i="23"/>
  <c r="H12" i="23"/>
  <c r="F10" i="23"/>
  <c r="H10" i="23"/>
  <c r="F8" i="23"/>
  <c r="H8" i="23" s="1"/>
  <c r="H9" i="23"/>
  <c r="H11" i="23"/>
  <c r="H13" i="23"/>
  <c r="L26" i="16"/>
  <c r="K26" i="16"/>
  <c r="J26" i="16"/>
  <c r="I26" i="16"/>
  <c r="H26" i="16"/>
  <c r="G26" i="16"/>
  <c r="F26" i="16"/>
  <c r="E26" i="16"/>
  <c r="D26" i="16"/>
  <c r="A36" i="24"/>
  <c r="A37" i="24"/>
  <c r="A38" i="24"/>
  <c r="A35" i="24"/>
  <c r="M24" i="16"/>
  <c r="H32" i="24"/>
  <c r="M25" i="16"/>
  <c r="H33" i="24"/>
  <c r="M22" i="16"/>
  <c r="H30" i="24"/>
  <c r="M23" i="16"/>
  <c r="H31" i="24"/>
  <c r="A23" i="16"/>
  <c r="A24" i="16"/>
  <c r="A25" i="16"/>
  <c r="A22" i="16"/>
  <c r="A31" i="24"/>
  <c r="A32" i="24"/>
  <c r="A33" i="24"/>
  <c r="A30" i="24"/>
  <c r="H32" i="33"/>
  <c r="D36" i="24"/>
  <c r="H33" i="33"/>
  <c r="D37" i="24"/>
  <c r="H34" i="33"/>
  <c r="D38" i="24"/>
  <c r="H31" i="33"/>
  <c r="D35" i="24"/>
  <c r="H27" i="33"/>
  <c r="D31" i="24"/>
  <c r="F31" i="24"/>
  <c r="H28" i="33"/>
  <c r="D32" i="24"/>
  <c r="F32" i="24"/>
  <c r="H29" i="33"/>
  <c r="D33" i="24"/>
  <c r="F33" i="24"/>
  <c r="H26" i="33"/>
  <c r="D30" i="24"/>
  <c r="F30" i="24"/>
  <c r="I27" i="33"/>
  <c r="G31" i="24"/>
  <c r="J31" i="24"/>
  <c r="I28" i="33"/>
  <c r="G32" i="24" s="1"/>
  <c r="J32" i="24" s="1"/>
  <c r="I29" i="33"/>
  <c r="G33" i="24"/>
  <c r="J33" i="24"/>
  <c r="I31" i="33"/>
  <c r="G35" i="24"/>
  <c r="J35" i="24"/>
  <c r="I32" i="33"/>
  <c r="G36" i="24"/>
  <c r="J36" i="24"/>
  <c r="I33" i="33"/>
  <c r="G37" i="24"/>
  <c r="I34" i="33"/>
  <c r="G38" i="24"/>
  <c r="J38" i="24"/>
  <c r="I26" i="33"/>
  <c r="G30" i="24"/>
  <c r="J30" i="24"/>
  <c r="F35" i="33"/>
  <c r="E8" i="15"/>
  <c r="D35" i="33"/>
  <c r="B35" i="33"/>
  <c r="E6" i="15" s="1"/>
  <c r="O14" i="35"/>
  <c r="Q14" i="35" s="1"/>
  <c r="G118" i="1" s="1"/>
  <c r="I118" i="1" s="1"/>
  <c r="O13" i="35"/>
  <c r="Q13" i="35" s="1"/>
  <c r="G117" i="1" s="1"/>
  <c r="I117" i="1" s="1"/>
  <c r="O12" i="35"/>
  <c r="Q12" i="35" s="1"/>
  <c r="G116" i="1" s="1"/>
  <c r="I116" i="1" s="1"/>
  <c r="O11" i="35"/>
  <c r="Q11" i="35" s="1"/>
  <c r="O10" i="35"/>
  <c r="Q10" i="35" s="1"/>
  <c r="G115" i="1" s="1"/>
  <c r="I115" i="1" s="1"/>
  <c r="G112" i="1"/>
  <c r="I112" i="1" s="1"/>
  <c r="G111" i="1"/>
  <c r="I111" i="1" s="1"/>
  <c r="F24" i="23"/>
  <c r="H20" i="23"/>
  <c r="H21" i="23"/>
  <c r="H22" i="23"/>
  <c r="E7" i="15"/>
  <c r="C6" i="15"/>
  <c r="H21" i="15" s="1"/>
  <c r="C7" i="15"/>
  <c r="H23" i="15"/>
  <c r="C8" i="15"/>
  <c r="H25" i="15"/>
  <c r="H10" i="33"/>
  <c r="D13" i="24" s="1"/>
  <c r="H11" i="33"/>
  <c r="D14" i="24" s="1"/>
  <c r="F14" i="24" s="1"/>
  <c r="H12" i="33"/>
  <c r="D15" i="24"/>
  <c r="F15" i="24"/>
  <c r="H13" i="33"/>
  <c r="H14" i="33"/>
  <c r="H15" i="33"/>
  <c r="H16" i="33"/>
  <c r="H17" i="33"/>
  <c r="H18" i="33"/>
  <c r="H19" i="33"/>
  <c r="H20" i="33"/>
  <c r="H21" i="33"/>
  <c r="H22" i="33"/>
  <c r="H23" i="33"/>
  <c r="H24" i="33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I10" i="33"/>
  <c r="G13" i="24" s="1"/>
  <c r="J13" i="24" s="1"/>
  <c r="I11" i="33"/>
  <c r="G14" i="24" s="1"/>
  <c r="J14" i="24" s="1"/>
  <c r="M8" i="16"/>
  <c r="H14" i="24"/>
  <c r="I12" i="33"/>
  <c r="I13" i="33"/>
  <c r="I14" i="33"/>
  <c r="I15" i="33"/>
  <c r="I16" i="33"/>
  <c r="I17" i="33"/>
  <c r="I18" i="33"/>
  <c r="I19" i="33"/>
  <c r="I20" i="33"/>
  <c r="G23" i="24"/>
  <c r="I21" i="33"/>
  <c r="I22" i="33"/>
  <c r="I23" i="33"/>
  <c r="I24" i="33"/>
  <c r="O5" i="4"/>
  <c r="O6" i="4"/>
  <c r="Q6" i="4" s="1"/>
  <c r="G76" i="1" s="1"/>
  <c r="I76" i="1" s="1"/>
  <c r="O7" i="4"/>
  <c r="Q7" i="4"/>
  <c r="G78" i="1" s="1"/>
  <c r="I78" i="1" s="1"/>
  <c r="O8" i="4"/>
  <c r="Q8" i="4" s="1"/>
  <c r="G80" i="1" s="1"/>
  <c r="I80" i="1" s="1"/>
  <c r="O9" i="4"/>
  <c r="Q9" i="4" s="1"/>
  <c r="G81" i="1" s="1"/>
  <c r="I81" i="1" s="1"/>
  <c r="O10" i="4"/>
  <c r="Q10" i="4" s="1"/>
  <c r="G82" i="1" s="1"/>
  <c r="I82" i="1" s="1"/>
  <c r="O11" i="4"/>
  <c r="Q11" i="4" s="1"/>
  <c r="G83" i="1" s="1"/>
  <c r="I83" i="1" s="1"/>
  <c r="O5" i="31"/>
  <c r="Q5" i="31" s="1"/>
  <c r="G15" i="24"/>
  <c r="J15" i="24" s="1"/>
  <c r="G16" i="24"/>
  <c r="G17" i="24"/>
  <c r="G18" i="24"/>
  <c r="G19" i="24"/>
  <c r="G20" i="24"/>
  <c r="G21" i="24"/>
  <c r="G22" i="24"/>
  <c r="G24" i="24"/>
  <c r="G25" i="24"/>
  <c r="G26" i="24"/>
  <c r="G27" i="24"/>
  <c r="D16" i="24"/>
  <c r="D17" i="24"/>
  <c r="F17" i="24"/>
  <c r="D18" i="24"/>
  <c r="D19" i="24"/>
  <c r="F19" i="24"/>
  <c r="D20" i="24"/>
  <c r="D21" i="24"/>
  <c r="F21" i="24"/>
  <c r="D22" i="24"/>
  <c r="D23" i="24"/>
  <c r="F23" i="24"/>
  <c r="D24" i="24"/>
  <c r="D25" i="24"/>
  <c r="F25" i="24"/>
  <c r="D26" i="24"/>
  <c r="D27" i="24"/>
  <c r="F27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F16" i="24"/>
  <c r="F18" i="24"/>
  <c r="F20" i="24"/>
  <c r="F22" i="24"/>
  <c r="F24" i="24"/>
  <c r="F26" i="24"/>
  <c r="D4" i="24"/>
  <c r="M9" i="16"/>
  <c r="H15" i="24"/>
  <c r="M10" i="16"/>
  <c r="H16" i="24"/>
  <c r="J16" i="24"/>
  <c r="M11" i="16"/>
  <c r="H17" i="24"/>
  <c r="J17" i="24"/>
  <c r="M12" i="16"/>
  <c r="H18" i="24"/>
  <c r="J18" i="24"/>
  <c r="M13" i="16"/>
  <c r="H19" i="24"/>
  <c r="J19" i="24"/>
  <c r="M14" i="16"/>
  <c r="H20" i="24"/>
  <c r="J20" i="24"/>
  <c r="M15" i="16"/>
  <c r="H21" i="24"/>
  <c r="J21" i="24"/>
  <c r="M16" i="16"/>
  <c r="H22" i="24"/>
  <c r="M17" i="16"/>
  <c r="H23" i="24"/>
  <c r="M18" i="16"/>
  <c r="H24" i="24"/>
  <c r="J24" i="24"/>
  <c r="M19" i="16"/>
  <c r="H25" i="24"/>
  <c r="J25" i="24"/>
  <c r="M20" i="16"/>
  <c r="H26" i="24"/>
  <c r="J26" i="24"/>
  <c r="M21" i="16"/>
  <c r="H27" i="24"/>
  <c r="J27" i="24"/>
  <c r="M7" i="16"/>
  <c r="H13" i="24"/>
  <c r="B14" i="15"/>
  <c r="J22" i="24"/>
  <c r="J23" i="24"/>
  <c r="M27" i="16"/>
  <c r="H39" i="24"/>
  <c r="H14" i="23"/>
  <c r="F14" i="23"/>
  <c r="B17" i="15"/>
  <c r="J37" i="24"/>
  <c r="D7" i="24"/>
  <c r="D39" i="24" l="1"/>
  <c r="F13" i="24"/>
  <c r="F39" i="24" s="1"/>
  <c r="B11" i="15"/>
  <c r="E9" i="15"/>
  <c r="H35" i="33"/>
  <c r="C38" i="33" s="1"/>
  <c r="I35" i="33"/>
  <c r="J39" i="24"/>
  <c r="Q5" i="4"/>
  <c r="G75" i="1" s="1"/>
  <c r="I75" i="1" s="1"/>
  <c r="I97" i="1" s="1"/>
  <c r="G39" i="24"/>
  <c r="J365" i="1"/>
  <c r="R97" i="1"/>
  <c r="I254" i="1"/>
  <c r="I214" i="1"/>
  <c r="I334" i="1"/>
  <c r="G272" i="1"/>
  <c r="I272" i="1" s="1"/>
  <c r="I295" i="1" s="1"/>
  <c r="G156" i="1"/>
  <c r="I156" i="1" s="1"/>
  <c r="I154" i="1"/>
  <c r="G155" i="1"/>
  <c r="I155" i="1" s="1"/>
  <c r="G150" i="1"/>
  <c r="I150" i="1" s="1"/>
  <c r="G149" i="1"/>
  <c r="I149" i="1" s="1"/>
  <c r="R415" i="1"/>
  <c r="I110" i="1"/>
  <c r="I131" i="1" s="1"/>
  <c r="C12" i="15" l="1"/>
  <c r="F11" i="15" s="1"/>
  <c r="C21" i="15" s="1"/>
  <c r="C15" i="15"/>
  <c r="F14" i="15" s="1"/>
  <c r="C23" i="15" s="1"/>
  <c r="E37" i="15"/>
  <c r="C18" i="15"/>
  <c r="F17" i="15" s="1"/>
  <c r="C25" i="15" s="1"/>
  <c r="H428" i="1"/>
  <c r="H430" i="1" s="1"/>
  <c r="I170" i="1"/>
  <c r="I431" i="1" l="1"/>
  <c r="A3" i="15" s="1"/>
  <c r="A21" i="15" s="1"/>
  <c r="F21" i="15" s="1"/>
  <c r="J21" i="15" s="1"/>
  <c r="A23" i="15" l="1"/>
  <c r="F23" i="15" s="1"/>
  <c r="J23" i="15" s="1"/>
  <c r="A25" i="15"/>
  <c r="F25" i="15" s="1"/>
  <c r="J25" i="15" s="1"/>
  <c r="J29" i="15" l="1"/>
  <c r="C37" i="33" s="1"/>
  <c r="C39" i="33" s="1"/>
  <c r="H7" i="23" l="1"/>
  <c r="H16" i="23" s="1"/>
  <c r="F19" i="23" s="1"/>
  <c r="H19" i="23" s="1"/>
  <c r="H23" i="23" s="1"/>
  <c r="D24" i="23" s="1"/>
  <c r="H24" i="23" s="1"/>
  <c r="F25" i="23" s="1"/>
  <c r="H25" i="23" s="1"/>
  <c r="D6" i="24"/>
  <c r="D8" i="24" s="1"/>
  <c r="I16" i="24" s="1"/>
  <c r="K16" i="24" s="1"/>
  <c r="D36" i="15"/>
  <c r="G36" i="15" s="1"/>
  <c r="I33" i="24"/>
  <c r="K33" i="24" s="1"/>
  <c r="I24" i="24"/>
  <c r="K24" i="24" s="1"/>
  <c r="I14" i="24"/>
  <c r="K14" i="24" s="1"/>
  <c r="I31" i="24"/>
  <c r="K31" i="24" s="1"/>
  <c r="I30" i="24"/>
  <c r="K30" i="24" s="1"/>
  <c r="I20" i="24"/>
  <c r="K20" i="24" s="1"/>
  <c r="I18" i="24"/>
  <c r="K18" i="24" s="1"/>
  <c r="I21" i="24"/>
  <c r="K21" i="24" s="1"/>
  <c r="I32" i="24"/>
  <c r="K32" i="24" s="1"/>
  <c r="I22" i="24"/>
  <c r="K22" i="24" s="1"/>
  <c r="I27" i="24"/>
  <c r="K27" i="24" s="1"/>
  <c r="I15" i="24"/>
  <c r="K15" i="24" s="1"/>
  <c r="I23" i="24"/>
  <c r="K23" i="24" s="1"/>
  <c r="I19" i="24"/>
  <c r="K19" i="24" s="1"/>
  <c r="I13" i="24"/>
  <c r="K13" i="24" s="1"/>
  <c r="K39" i="24" s="1"/>
  <c r="L39" i="24" s="1"/>
  <c r="I17" i="24"/>
  <c r="K17" i="24" s="1"/>
  <c r="F26" i="23"/>
  <c r="H26" i="23" s="1"/>
  <c r="I25" i="24"/>
  <c r="K25" i="24" s="1"/>
  <c r="I26" i="24" l="1"/>
  <c r="K26" i="24" s="1"/>
  <c r="I39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asennus</author>
    <author>Lipponen</author>
  </authors>
  <commentList>
    <comment ref="L70" authorId="0" shapeId="0" xr:uid="{1744C2B0-B8C8-44F8-80D4-88E384535BBF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L72" authorId="0" shapeId="0" xr:uid="{7A056FD9-7E90-457E-919B-F3DF3DBA681B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2" authorId="0" shapeId="0" xr:uid="{4A549E77-D1D0-4D6E-830F-93D351E02B50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2" authorId="0" shapeId="0" xr:uid="{163E8E5D-73BA-4576-80A3-0EA7600213CE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2" authorId="0" shapeId="0" xr:uid="{D53F1838-5614-4323-84CA-E3293AAA649B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2" authorId="0" shapeId="0" xr:uid="{57ABD7D3-8BB0-4751-9B87-22EE8661B382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2" authorId="0" shapeId="0" xr:uid="{4B91DA6A-1461-496D-9B69-594F13B1CD2C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5" authorId="0" shapeId="0" xr:uid="{0090E0B1-FB9F-420E-986B-0B928D0C0BB1}">
      <text>
        <r>
          <rPr>
            <b/>
            <sz val="9"/>
            <color indexed="81"/>
            <rFont val="Tahoma"/>
            <family val="2"/>
          </rPr>
          <t>Huom!</t>
        </r>
        <r>
          <rPr>
            <sz val="9"/>
            <color indexed="81"/>
            <rFont val="Tahoma"/>
            <family val="2"/>
          </rPr>
          <t xml:space="preserve">
Lisää näihin soluihin vaativuus- tai olosuhdelisän tyyppi
</t>
        </r>
      </text>
    </comment>
    <comment ref="L107" authorId="0" shapeId="0" xr:uid="{44FB57E3-46CC-4A66-B4A8-44492C3C0032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7" authorId="0" shapeId="0" xr:uid="{3DCD21BC-3C11-4EFE-A084-915410A32383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7" authorId="0" shapeId="0" xr:uid="{80ABF545-B578-4864-9E0A-8B0105F36BC3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7" authorId="0" shapeId="0" xr:uid="{81B3803A-89B6-4EB1-B285-2ADC055F29F0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7" authorId="0" shapeId="0" xr:uid="{A6627C51-5576-4764-B6E8-64E54C45FA7E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7" authorId="0" shapeId="0" xr:uid="{D9F085A1-D5D7-434E-9855-55F464D97B64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4" authorId="0" shapeId="0" xr:uid="{653D1731-D16E-44D0-AC09-A28A207E1BAF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Lisää näihin soluihin vaativuus- tai olosuhdelisän tyyppi</t>
        </r>
      </text>
    </comment>
    <comment ref="L146" authorId="0" shapeId="0" xr:uid="{EF2FA01B-552A-4A96-AEC5-CC6262C504AD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6" authorId="0" shapeId="0" xr:uid="{18B00AD5-8676-46CA-B8A8-51748261B9AC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6" authorId="0" shapeId="0" xr:uid="{48A29036-756F-4490-8ACC-C283D01234EA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6" authorId="0" shapeId="0" xr:uid="{6644FA35-A3DB-4E28-8936-EF31DA9C1FD3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6" authorId="0" shapeId="0" xr:uid="{14B0F9BB-F554-4893-816F-C78EC243BF72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6" authorId="0" shapeId="0" xr:uid="{EC83EE76-4A36-4510-A0F9-83B1CC666EB1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5" authorId="1" shapeId="0" xr:uid="{00000000-0006-0000-0000-000001000000}">
      <text>
        <r>
          <rPr>
            <b/>
            <sz val="8"/>
            <color indexed="81"/>
            <rFont val="Tahoma"/>
            <family val="2"/>
          </rPr>
          <t>Huom!</t>
        </r>
        <r>
          <rPr>
            <sz val="8"/>
            <color indexed="81"/>
            <rFont val="Tahoma"/>
            <family val="2"/>
          </rPr>
          <t xml:space="preserve">
Lisää näihin soluihin vaativuus- tai olosuhdelisän tyyppi</t>
        </r>
      </text>
    </comment>
    <comment ref="L187" authorId="0" shapeId="0" xr:uid="{91ED4600-CE04-44E4-B779-C18693461BC4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7" authorId="0" shapeId="0" xr:uid="{0535220A-ED4E-45BE-A39F-0BC6664E6819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87" authorId="0" shapeId="0" xr:uid="{D1334833-65C1-4433-8A53-AA7CA6B86048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87" authorId="0" shapeId="0" xr:uid="{CBDC89A9-6121-4104-8F92-BD56A780BC36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7" authorId="0" shapeId="0" xr:uid="{1BCB71FD-CF60-4317-803C-2D376D219DA9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87" authorId="0" shapeId="0" xr:uid="{07049416-83C0-4E12-8E6B-FD273246B1E5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5" authorId="1" shapeId="0" xr:uid="{26366398-A156-4177-8B5C-1B3B21DE4CA0}">
      <text>
        <r>
          <rPr>
            <b/>
            <sz val="8"/>
            <color indexed="81"/>
            <rFont val="Tahoma"/>
            <family val="2"/>
          </rPr>
          <t>Huom!</t>
        </r>
        <r>
          <rPr>
            <sz val="8"/>
            <color indexed="81"/>
            <rFont val="Tahoma"/>
            <family val="2"/>
          </rPr>
          <t xml:space="preserve">
Lisää näihin soluihin vaativuus- tai olosuhdelisän tyyppi</t>
        </r>
      </text>
    </comment>
    <comment ref="L227" authorId="0" shapeId="0" xr:uid="{7AC0754E-7B4C-4FF7-BA9D-354682084821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7" authorId="0" shapeId="0" xr:uid="{13F9A0EA-4922-45AA-9C83-9116D2B41FC4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27" authorId="0" shapeId="0" xr:uid="{9E13A12F-BC8F-43CE-BE7E-6374D10198C5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27" authorId="0" shapeId="0" xr:uid="{8836C63D-9AB6-4C6F-AD95-70B9ED45C46D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27" authorId="0" shapeId="0" xr:uid="{1841B3AD-C220-4C24-B6F7-1BE0487831F2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27" authorId="0" shapeId="0" xr:uid="{94ED43E1-3D73-4C56-9FB3-508CEF7CF09E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7" authorId="0" shapeId="0" xr:uid="{17B46E28-3B31-40BA-9AEB-0495E6E80220}">
      <text>
        <r>
          <rPr>
            <b/>
            <sz val="9"/>
            <color indexed="81"/>
            <rFont val="Tahoma"/>
            <family val="2"/>
          </rPr>
          <t>Huom!</t>
        </r>
        <r>
          <rPr>
            <sz val="9"/>
            <color indexed="81"/>
            <rFont val="Tahoma"/>
            <family val="2"/>
          </rPr>
          <t xml:space="preserve">
Lisää näihin soluihin vaativuus- tai olosuhdelisän tyyppi
</t>
        </r>
      </text>
    </comment>
    <comment ref="L269" authorId="0" shapeId="0" xr:uid="{B7154FEA-DE05-4AAE-892E-C4B2F223D975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69" authorId="0" shapeId="0" xr:uid="{2A0EB7E4-5B48-4FF8-9415-48715FE94B0E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9" authorId="0" shapeId="0" xr:uid="{D047BAB1-5509-437F-9E1A-9D132030B96A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69" authorId="0" shapeId="0" xr:uid="{75AFFE63-ABAE-47B9-B0A2-0815AF561DAF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69" authorId="0" shapeId="0" xr:uid="{B7046011-27E6-48A2-9D5C-4370D9CDF000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69" authorId="0" shapeId="0" xr:uid="{B4D6B50F-393C-45EB-BA8F-0C339DBFCFD1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06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Huom!</t>
        </r>
        <r>
          <rPr>
            <sz val="8"/>
            <color indexed="81"/>
            <rFont val="Tahoma"/>
            <family val="2"/>
          </rPr>
          <t xml:space="preserve">
Lisää näihin soluihin vaativuus- tai olosuhdelisän tyyppi</t>
        </r>
      </text>
    </comment>
    <comment ref="L308" authorId="0" shapeId="0" xr:uid="{CA7D959F-2EE6-4681-B141-87E14EB01904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08" authorId="0" shapeId="0" xr:uid="{83271757-5A39-48CB-B84B-CBFEE0EF513E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08" authorId="0" shapeId="0" xr:uid="{C8A297EC-A271-452E-B527-CF9B4B75E7A1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08" authorId="0" shapeId="0" xr:uid="{C11D43D4-2051-4E9E-8836-AF5B4372BBB7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08" authorId="0" shapeId="0" xr:uid="{DBF12244-EA36-44DB-8A87-FBAFAE97E500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08" authorId="0" shapeId="0" xr:uid="{47A8B9E3-6047-4DEE-8B78-0129B947A021}">
      <text>
        <r>
          <rPr>
            <b/>
            <sz val="9"/>
            <color indexed="81"/>
            <rFont val="Tahoma"/>
            <family val="2"/>
          </rPr>
          <t xml:space="preserve">HUOM!
</t>
        </r>
        <r>
          <rPr>
            <sz val="9"/>
            <color indexed="81"/>
            <rFont val="Tahoma"/>
            <family val="2"/>
          </rPr>
          <t>Valitse alasvetovalikosta haitta %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<sst xmlns="http://schemas.openxmlformats.org/spreadsheetml/2006/main" count="598" uniqueCount="229">
  <si>
    <t>Tavaratunnus</t>
  </si>
  <si>
    <t>Nimike</t>
  </si>
  <si>
    <t>Normiaika NH/m</t>
  </si>
  <si>
    <t>Yhteensä NH</t>
  </si>
  <si>
    <t>Määrä m</t>
  </si>
  <si>
    <t>Yhteensä  NH</t>
  </si>
  <si>
    <t>NORMIAIKASUMMA</t>
  </si>
  <si>
    <t xml:space="preserve">NORMIAIKASUMMA </t>
  </si>
  <si>
    <t>DU</t>
  </si>
  <si>
    <t>Määrä</t>
  </si>
  <si>
    <t>Normiaika</t>
  </si>
  <si>
    <t>yhteensä</t>
  </si>
  <si>
    <t>NH</t>
  </si>
  <si>
    <t>NORMIAIKOJEN SUMMA</t>
  </si>
  <si>
    <t>PÄIVÄMÄÄRÄ</t>
  </si>
  <si>
    <t>YHT</t>
  </si>
  <si>
    <t>PALAUTUS</t>
  </si>
  <si>
    <t>JÄÄ</t>
  </si>
  <si>
    <t>KPL</t>
  </si>
  <si>
    <t>Välimittaus</t>
  </si>
  <si>
    <t>Loppumittaus</t>
  </si>
  <si>
    <t xml:space="preserve">                                                                                                       </t>
  </si>
  <si>
    <t>Työmaa:</t>
  </si>
  <si>
    <t>Asentaja:</t>
  </si>
  <si>
    <t xml:space="preserve">    Työ  nro</t>
  </si>
  <si>
    <t xml:space="preserve">   Aika </t>
  </si>
  <si>
    <t xml:space="preserve"> </t>
  </si>
  <si>
    <t>%</t>
  </si>
  <si>
    <t xml:space="preserve">            </t>
  </si>
  <si>
    <t>lisä:</t>
  </si>
  <si>
    <t>yhteensä  NH</t>
  </si>
  <si>
    <t>VAATIVUUSLISÄT JA OLOSUHDELISÄT</t>
  </si>
  <si>
    <t xml:space="preserve">     </t>
  </si>
  <si>
    <t>URAKKA</t>
  </si>
  <si>
    <t>VÄLIPOHJAT</t>
  </si>
  <si>
    <t>yht</t>
  </si>
  <si>
    <t>välipohjat yht</t>
  </si>
  <si>
    <t xml:space="preserve">URAKKASUMMA </t>
  </si>
  <si>
    <t>URAKKATUNNIT</t>
  </si>
  <si>
    <t>h</t>
  </si>
  <si>
    <t>NHK- MUUTTUU KESKEN URAKAN</t>
  </si>
  <si>
    <t>NHK 1</t>
  </si>
  <si>
    <t>H</t>
  </si>
  <si>
    <t>NHK 2</t>
  </si>
  <si>
    <t>x</t>
  </si>
  <si>
    <t>=</t>
  </si>
  <si>
    <t>NH    X</t>
  </si>
  <si>
    <t>URAKKASUMMA</t>
  </si>
  <si>
    <t>URAKAN KESKITUNTIANSIO</t>
  </si>
  <si>
    <t>ETUMIESLISÄN LASKENTA</t>
  </si>
  <si>
    <t>Urakkasumma</t>
  </si>
  <si>
    <t>h    =</t>
  </si>
  <si>
    <t>Erotus</t>
  </si>
  <si>
    <t xml:space="preserve">      =</t>
  </si>
  <si>
    <t xml:space="preserve">Urakkasumman ja </t>
  </si>
  <si>
    <t xml:space="preserve">Miinus: ennakko x etumiestunnit </t>
  </si>
  <si>
    <t>Etumieslisää maksetaan</t>
  </si>
  <si>
    <t>1 Etumies</t>
  </si>
  <si>
    <t>h x</t>
  </si>
  <si>
    <t>maksetaan</t>
  </si>
  <si>
    <t>2 Etumies</t>
  </si>
  <si>
    <t>JAKOLISTA</t>
  </si>
  <si>
    <t xml:space="preserve">                  TYÖMAA                    </t>
  </si>
  <si>
    <t xml:space="preserve">      URAKKASUMMA </t>
  </si>
  <si>
    <t>urakan ja-</t>
  </si>
  <si>
    <t>MAKSETTU</t>
  </si>
  <si>
    <t>MAKSETUT</t>
  </si>
  <si>
    <t>TUNNIT</t>
  </si>
  <si>
    <t>ko osuus</t>
  </si>
  <si>
    <t>OSUUS</t>
  </si>
  <si>
    <t>PALKAT YHT</t>
  </si>
  <si>
    <t>MAKSETAAN</t>
  </si>
  <si>
    <t>etusivu</t>
  </si>
  <si>
    <t>Urakkapöytäkirja</t>
  </si>
  <si>
    <t>NHK-muuttuu kesken urakan</t>
  </si>
  <si>
    <t>Etumieslisä</t>
  </si>
  <si>
    <t>Jakolista</t>
  </si>
  <si>
    <t xml:space="preserve"> NIMI</t>
  </si>
  <si>
    <t>€</t>
  </si>
  <si>
    <t>€  =</t>
  </si>
  <si>
    <t>€/h</t>
  </si>
  <si>
    <t>€ =</t>
  </si>
  <si>
    <t>€ x</t>
  </si>
  <si>
    <t>€/</t>
  </si>
  <si>
    <t>Normiaikojen summa</t>
  </si>
  <si>
    <t>päivämäärä</t>
  </si>
  <si>
    <t>etumieslisä tunnilta</t>
  </si>
  <si>
    <t>-63</t>
  </si>
  <si>
    <t>-76,1</t>
  </si>
  <si>
    <t>-88,9</t>
  </si>
  <si>
    <t>-114,3</t>
  </si>
  <si>
    <t>-139,7</t>
  </si>
  <si>
    <t>-168,3</t>
  </si>
  <si>
    <t>-219,1</t>
  </si>
  <si>
    <t xml:space="preserve">PALKKA </t>
  </si>
  <si>
    <t>URAKAN JAKO-OSUUS = PERUSPALKKA X URAKKATUNNIT</t>
  </si>
  <si>
    <t>MAKSETTU PALKKA = ULOSMAKSU X URAKKATUNNIT</t>
  </si>
  <si>
    <t>MAKSETUT PALKAT YHT. = MAKSETTU PALKKA + VÄLIPOHJAT</t>
  </si>
  <si>
    <t>MAKSETAAN = URAKKA OSUUS - MAKSETUT PALKAT YHT.</t>
  </si>
  <si>
    <t>NHK1</t>
  </si>
  <si>
    <t>NHK2</t>
  </si>
  <si>
    <t>NHK3</t>
  </si>
  <si>
    <t>yht.</t>
  </si>
  <si>
    <t>NHK 3</t>
  </si>
  <si>
    <t>Tes:n takuupalkka</t>
  </si>
  <si>
    <t>1.</t>
  </si>
  <si>
    <t>2.</t>
  </si>
  <si>
    <t>3.</t>
  </si>
  <si>
    <t>takuupalkan erotus x 5,3% = Etumieslisä</t>
  </si>
  <si>
    <t>URAKKA OSUUS = URAKAN JAKO-OSUUS X URAKKASUMMA :URAKAN JOKO-OSUUKSIEN SUMMA</t>
  </si>
  <si>
    <t>URAKKA KTA .</t>
  </si>
  <si>
    <t>Välipohjat</t>
  </si>
  <si>
    <t>normitunti kertoimet</t>
  </si>
  <si>
    <t>yht. tunnit</t>
  </si>
  <si>
    <t>yht. €</t>
  </si>
  <si>
    <t>Urakkatunnit</t>
  </si>
  <si>
    <t>asentajat</t>
  </si>
  <si>
    <t>yhteensä     NH</t>
  </si>
  <si>
    <t>Puristamalla  DU</t>
  </si>
  <si>
    <t>Perustunti-palkka</t>
  </si>
  <si>
    <t>PALKKARYHMÄ 1 KUULUVAT KIRJATAAN SINISEEN OSIOON</t>
  </si>
  <si>
    <t>PALKKARYHMÄ S KIRJATAAN KELTAISEEN OSIOON</t>
  </si>
  <si>
    <t xml:space="preserve">PALKKARYHMÄ 1 KUULUVAT SINISESSÄ OSIOSSA </t>
  </si>
  <si>
    <t>Palkkaruhmä S</t>
  </si>
  <si>
    <t>PALKKARYHMÄ S KUULUVAT</t>
  </si>
  <si>
    <t xml:space="preserve">Urakanjako-osuus </t>
  </si>
  <si>
    <t>PALKKARYHMÄSSÄ 1 OLEVIEN PERUSTUNTIPALKAKSI KIRJATAAN 50% PALKKARYHMÄ 3 PALKASTA</t>
  </si>
  <si>
    <t>Takuupalkka palkkaryhmä 3  x Urakkatunnit</t>
  </si>
  <si>
    <t>Takuupalkka palkkaryhmä 1  x Urakkatunnit</t>
  </si>
  <si>
    <t>Takuupalkka palkkaryhmä s  x Urakkatunnit</t>
  </si>
  <si>
    <t>Vapaa-asennus</t>
  </si>
  <si>
    <t>Nousu tai laskuputkella</t>
  </si>
  <si>
    <t>Peiteprikalla tai asennuskehyksellä joustava putki</t>
  </si>
  <si>
    <t>Gridijärjestelmä</t>
  </si>
  <si>
    <t>Ilmaisin</t>
  </si>
  <si>
    <t>Kuivajärjestelmä</t>
  </si>
  <si>
    <t>NIMIKE</t>
  </si>
  <si>
    <t>Mom. 1. SUUTTIMET URAPUTKI</t>
  </si>
  <si>
    <t>Mom. 1.SUUTTIMET PURISTAMALLA</t>
  </si>
  <si>
    <t>Mom. 1. SUUTTIMET URAPUTKELLA</t>
  </si>
  <si>
    <t>Mom.1. SUUTTIMET KIERREPUTKELLA</t>
  </si>
  <si>
    <t>114,3</t>
  </si>
  <si>
    <t>Mom. 3. KOJEET JA VARUSTEET</t>
  </si>
  <si>
    <t>Koko DN</t>
  </si>
  <si>
    <t>1. Märkähälytysventtiili varusteineen</t>
  </si>
  <si>
    <t>2 Kuivahälytys-, kuivajatke- tai Delugeventtiili</t>
  </si>
  <si>
    <t>4. Talojohdon liitäntävarusteet</t>
  </si>
  <si>
    <t>9. Koestuslaite</t>
  </si>
  <si>
    <t>5. Hälytyskello putkistoineen</t>
  </si>
  <si>
    <t>6. Virtauskytkin kokeiluventtiileineen</t>
  </si>
  <si>
    <t>7. VHE - pumppu putkistoineen</t>
  </si>
  <si>
    <t>8. Kompressori putkistoineen</t>
  </si>
  <si>
    <t>8. Yli menevät venttiilit</t>
  </si>
  <si>
    <t>7. Ylimenevät venttiilit</t>
  </si>
  <si>
    <t>10. Palokunnan syöttöventtiili</t>
  </si>
  <si>
    <t>11. Paineenkorotuspumput</t>
  </si>
  <si>
    <t>b) Itse tehty</t>
  </si>
  <si>
    <t>12. Vesitysastia kuivajäjestelmään                              a) Valmiina toimitettu</t>
  </si>
  <si>
    <t>NORMITUNNIT</t>
  </si>
  <si>
    <t>Syöttörunkoputki hitsattavat</t>
  </si>
  <si>
    <t>Syöttörunkoputki puristamalla</t>
  </si>
  <si>
    <t>Suuttimet puristamalla</t>
  </si>
  <si>
    <t>Kojeet ja varusteet</t>
  </si>
  <si>
    <t>Muut sovitut</t>
  </si>
  <si>
    <t>Uraliitoksin  DU</t>
  </si>
  <si>
    <t>Määrä KPL</t>
  </si>
  <si>
    <t>Normiaika NH/KPL</t>
  </si>
  <si>
    <t>SANEERAUS%</t>
  </si>
  <si>
    <t>SANEERAUS</t>
  </si>
  <si>
    <t>Urakkalaskelma automaattisia sammutusjärjestelmiä varten</t>
  </si>
  <si>
    <t>SPRINKLERALAN URAKKAMITTAUSPÖYTÄKIRJA</t>
  </si>
  <si>
    <t>Nousu tai laskuputkelle</t>
  </si>
  <si>
    <t>Niko Räsänen</t>
  </si>
  <si>
    <t>Talotekniikka-alan LVI-Toimialan</t>
  </si>
  <si>
    <t>Ohjelma perustuu: Vuosien 2020-2022</t>
  </si>
  <si>
    <t>Lisätietoja Rakennusliitto</t>
  </si>
  <si>
    <t>niko.rasanen@rakennusliitto.fi</t>
  </si>
  <si>
    <t>puh. 040 508 7731</t>
  </si>
  <si>
    <t>Mom. 1. SUUTTIMET KIERREPUTKI</t>
  </si>
  <si>
    <t>Suuttimet</t>
  </si>
  <si>
    <t>Peiteprikalla tai asennuskehyksellä kiinteä putki</t>
  </si>
  <si>
    <t xml:space="preserve">Vapaa-asennus </t>
  </si>
  <si>
    <t>Vapaa-asennus &gt;50</t>
  </si>
  <si>
    <t>Peiteprikalla tai asennuskehyksellä kiinteä asennus</t>
  </si>
  <si>
    <t>Kuivajärjestemä</t>
  </si>
  <si>
    <t>Välitila</t>
  </si>
  <si>
    <t>Gridijärjestelmä &lt;50</t>
  </si>
  <si>
    <t>Gridijärjestelmä &gt;50</t>
  </si>
  <si>
    <t xml:space="preserve">Gridijärjestelmä </t>
  </si>
  <si>
    <t>Kuirvajärjestelmä</t>
  </si>
  <si>
    <t>Haitta%</t>
  </si>
  <si>
    <t xml:space="preserve">Välitila </t>
  </si>
  <si>
    <t>työehtosopimukseen</t>
  </si>
  <si>
    <t>Peiteprikalla tai asennus-kehyksellä kiinteä asennus</t>
  </si>
  <si>
    <t>Peiteprikalla tai asennus-kehyksellä joustava putki</t>
  </si>
  <si>
    <t>Mom. 1. SUUTTIMET PURISTAMALLA</t>
  </si>
  <si>
    <t>Hitsattavat                                      DU</t>
  </si>
  <si>
    <r>
      <rPr>
        <sz val="9"/>
        <rFont val="Arial"/>
        <family val="2"/>
      </rPr>
      <t xml:space="preserve">Hitsattavat </t>
    </r>
    <r>
      <rPr>
        <sz val="8"/>
        <rFont val="Arial"/>
        <family val="2"/>
      </rPr>
      <t xml:space="preserve"> Du</t>
    </r>
  </si>
  <si>
    <t>Määrä kpl</t>
  </si>
  <si>
    <t>Määrä  m</t>
  </si>
  <si>
    <t>Määrä     m</t>
  </si>
  <si>
    <t xml:space="preserve">    Määrä    m</t>
  </si>
  <si>
    <t xml:space="preserve">   Määrä  m</t>
  </si>
  <si>
    <t xml:space="preserve">  Määrä  m</t>
  </si>
  <si>
    <t xml:space="preserve">   Määrä   m</t>
  </si>
  <si>
    <t xml:space="preserve">   Määrä    m</t>
  </si>
  <si>
    <t xml:space="preserve">  Määrä   m</t>
  </si>
  <si>
    <t xml:space="preserve">   Määrä          m</t>
  </si>
  <si>
    <t>Hitsattavat DU</t>
  </si>
  <si>
    <t xml:space="preserve">  Määrä    m</t>
  </si>
  <si>
    <r>
      <rPr>
        <sz val="9"/>
        <rFont val="Arial"/>
        <family val="2"/>
      </rPr>
      <t xml:space="preserve">Uraliitoksin </t>
    </r>
    <r>
      <rPr>
        <sz val="8"/>
        <rFont val="Arial"/>
        <family val="2"/>
      </rPr>
      <t xml:space="preserve"> Du</t>
    </r>
  </si>
  <si>
    <t>yhteensä   NH</t>
  </si>
  <si>
    <t>Mom. 2. SYÖTTÖRUNKOPUTKET HITSATTAVAT</t>
  </si>
  <si>
    <t>Mom. 2. SYÖTTÖRUNKOPUTKET KIERRELIITOKSIN</t>
  </si>
  <si>
    <t>Mom. 2. SYÖTTÖRUNKOPUTKET PURISTAMALLA</t>
  </si>
  <si>
    <t>Mom. 2. SYÖTTÖRUNKOPUTKET URALIITOKSIN</t>
  </si>
  <si>
    <t>Mom. 2.SYÖTTÖRUNKOPUTKET KIERRELIITOKSIN</t>
  </si>
  <si>
    <t>3. Glykoliasema</t>
  </si>
  <si>
    <t>a) Valmiina toimitettu</t>
  </si>
  <si>
    <t>Koko</t>
  </si>
  <si>
    <t>Suuttimet kierreputki</t>
  </si>
  <si>
    <t>Suuttimet uraputki</t>
  </si>
  <si>
    <t>Syöttörunkoputki kierreputki</t>
  </si>
  <si>
    <t>Syöttörunkoputket uraliitoksin</t>
  </si>
  <si>
    <t>Palkkaryhmä 1 perustuntipalkaksi kirjataan 50% palkkaryhmä 3:sta joka on 1.9.2020 / 8,43 € ja 1.9.2021 / 8,54 €</t>
  </si>
  <si>
    <t>ulos-maksu</t>
  </si>
  <si>
    <t>urakka- tunnit</t>
  </si>
  <si>
    <t>SPRINKLER URAKANMITTAUSOHJELMA 2020 - 2022</t>
  </si>
  <si>
    <t>Päivitetty 8.6.2020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</si>
</sst>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&quot;mk&quot;;[Red]\-#,##0.00\ &quot;mk&quot;"/>
    <numFmt numFmtId="165" formatCode="0.00;[Red]0.00"/>
    <numFmt numFmtId="166" formatCode="d\.m\."/>
    <numFmt numFmtId="167" formatCode="0.000"/>
    <numFmt numFmtId="168" formatCode="0.0\ %"/>
    <numFmt numFmtId="169" formatCode="0.0"/>
    <numFmt numFmtId="170" formatCode="_-* #,##0.00\ _€_-;\-* #,##0.00\ _€_-;_-* &quot;-&quot;??\ _€_-;_-@_-"/>
    <numFmt numFmtId="171" formatCode="_-* #,##0\ _m_k_-;\-* #,##0\ _m_k_-;_-* &quot;-&quot;\ _m_k_-;_-@_-"/>
  </numFmts>
  <fonts count="55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</font>
    <font>
      <b/>
      <sz val="18"/>
      <name val="Arial"/>
      <family val="2"/>
    </font>
    <font>
      <u/>
      <sz val="8.8000000000000007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</font>
    <font>
      <sz val="8"/>
      <color indexed="8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9"/>
      <color indexed="12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b/>
      <u/>
      <sz val="10"/>
      <name val="Arial"/>
      <family val="2"/>
    </font>
    <font>
      <sz val="9"/>
      <color indexed="15"/>
      <name val="Arial"/>
      <family val="2"/>
    </font>
    <font>
      <sz val="12"/>
      <color indexed="15"/>
      <name val="Arial"/>
      <family val="2"/>
    </font>
    <font>
      <b/>
      <u/>
      <sz val="8.8000000000000007"/>
      <color indexed="12"/>
      <name val="Arial"/>
      <family val="2"/>
    </font>
    <font>
      <u/>
      <sz val="9"/>
      <color indexed="41"/>
      <name val="Arial"/>
      <family val="2"/>
    </font>
    <font>
      <sz val="9"/>
      <color indexed="41"/>
      <name val="Arial"/>
      <family val="2"/>
    </font>
    <font>
      <sz val="9"/>
      <color indexed="4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.800000000000000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.8000000000000007"/>
      <name val="Arial"/>
      <family val="2"/>
    </font>
    <font>
      <b/>
      <i/>
      <sz val="10"/>
      <name val="Arial"/>
    </font>
    <font>
      <u/>
      <sz val="11"/>
      <color indexed="12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7.5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70" fontId="49" fillId="0" borderId="0" applyFont="0" applyFill="0" applyBorder="0" applyAlignment="0" applyProtection="0"/>
    <xf numFmtId="0" fontId="44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9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Border="1"/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8" xfId="0" applyFont="1" applyBorder="1"/>
    <xf numFmtId="0" fontId="4" fillId="0" borderId="12" xfId="0" applyFont="1" applyBorder="1"/>
    <xf numFmtId="0" fontId="4" fillId="0" borderId="6" xfId="0" applyFont="1" applyBorder="1" applyAlignment="1">
      <alignment horizontal="center" vertical="top" wrapText="1"/>
    </xf>
    <xf numFmtId="0" fontId="0" fillId="0" borderId="8" xfId="0" applyBorder="1"/>
    <xf numFmtId="0" fontId="0" fillId="0" borderId="6" xfId="0" applyBorder="1"/>
    <xf numFmtId="0" fontId="4" fillId="0" borderId="14" xfId="0" applyFont="1" applyBorder="1"/>
    <xf numFmtId="0" fontId="3" fillId="0" borderId="16" xfId="0" applyFont="1" applyBorder="1"/>
    <xf numFmtId="0" fontId="0" fillId="0" borderId="17" xfId="0" applyBorder="1"/>
    <xf numFmtId="0" fontId="3" fillId="0" borderId="11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4" xfId="0" applyFont="1" applyBorder="1"/>
    <xf numFmtId="0" fontId="0" fillId="0" borderId="14" xfId="0" applyBorder="1"/>
    <xf numFmtId="0" fontId="3" fillId="0" borderId="0" xfId="0" applyFont="1" applyBorder="1"/>
    <xf numFmtId="0" fontId="3" fillId="0" borderId="0" xfId="0" applyFont="1"/>
    <xf numFmtId="0" fontId="6" fillId="0" borderId="6" xfId="0" applyFont="1" applyBorder="1"/>
    <xf numFmtId="0" fontId="5" fillId="0" borderId="0" xfId="0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0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vertical="top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9" fillId="0" borderId="0" xfId="0" applyFont="1" applyBorder="1" applyAlignment="1">
      <alignment vertical="top"/>
    </xf>
    <xf numFmtId="0" fontId="9" fillId="0" borderId="0" xfId="0" applyFont="1"/>
    <xf numFmtId="0" fontId="0" fillId="0" borderId="0" xfId="0" applyAlignment="1">
      <alignment horizontal="right"/>
    </xf>
    <xf numFmtId="0" fontId="0" fillId="0" borderId="20" xfId="0" applyBorder="1"/>
    <xf numFmtId="0" fontId="0" fillId="0" borderId="1" xfId="0" applyBorder="1"/>
    <xf numFmtId="0" fontId="8" fillId="0" borderId="0" xfId="0" applyFont="1"/>
    <xf numFmtId="0" fontId="11" fillId="0" borderId="0" xfId="0" applyFont="1"/>
    <xf numFmtId="0" fontId="11" fillId="0" borderId="17" xfId="0" applyFont="1" applyBorder="1"/>
    <xf numFmtId="0" fontId="1" fillId="0" borderId="17" xfId="0" applyFont="1" applyBorder="1"/>
    <xf numFmtId="0" fontId="6" fillId="0" borderId="21" xfId="0" applyFont="1" applyBorder="1" applyAlignment="1">
      <alignment wrapText="1"/>
    </xf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1" xfId="0" applyFont="1" applyBorder="1"/>
    <xf numFmtId="0" fontId="9" fillId="0" borderId="0" xfId="0" applyFont="1" applyBorder="1"/>
    <xf numFmtId="2" fontId="4" fillId="0" borderId="6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12" fillId="0" borderId="24" xfId="0" applyFont="1" applyBorder="1"/>
    <xf numFmtId="0" fontId="15" fillId="0" borderId="16" xfId="0" applyFont="1" applyBorder="1"/>
    <xf numFmtId="0" fontId="4" fillId="0" borderId="6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4" xfId="0" applyFont="1" applyBorder="1"/>
    <xf numFmtId="0" fontId="8" fillId="0" borderId="6" xfId="0" applyFont="1" applyBorder="1" applyAlignment="1">
      <alignment horizontal="center"/>
    </xf>
    <xf numFmtId="0" fontId="8" fillId="0" borderId="8" xfId="0" applyFont="1" applyBorder="1"/>
    <xf numFmtId="2" fontId="8" fillId="0" borderId="6" xfId="0" applyNumberFormat="1" applyFont="1" applyBorder="1" applyAlignment="1">
      <alignment horizontal="center"/>
    </xf>
    <xf numFmtId="0" fontId="8" fillId="0" borderId="25" xfId="0" applyFont="1" applyBorder="1"/>
    <xf numFmtId="0" fontId="6" fillId="0" borderId="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9" fontId="4" fillId="0" borderId="0" xfId="0" applyNumberFormat="1" applyFont="1"/>
    <xf numFmtId="0" fontId="5" fillId="0" borderId="5" xfId="0" applyFont="1" applyBorder="1"/>
    <xf numFmtId="0" fontId="0" fillId="0" borderId="6" xfId="0" applyBorder="1" applyAlignment="1" applyProtection="1">
      <alignment horizontal="center"/>
      <protection locked="0"/>
    </xf>
    <xf numFmtId="2" fontId="0" fillId="0" borderId="0" xfId="0" applyNumberFormat="1"/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2" fillId="0" borderId="0" xfId="0" applyNumberFormat="1" applyFont="1" applyBorder="1"/>
    <xf numFmtId="0" fontId="12" fillId="0" borderId="0" xfId="0" applyFont="1" applyBorder="1"/>
    <xf numFmtId="0" fontId="2" fillId="0" borderId="0" xfId="0" applyFont="1" applyBorder="1" applyAlignment="1"/>
    <xf numFmtId="2" fontId="8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/>
    <xf numFmtId="9" fontId="4" fillId="0" borderId="0" xfId="0" applyNumberFormat="1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Protection="1"/>
    <xf numFmtId="0" fontId="1" fillId="0" borderId="0" xfId="0" applyFont="1" applyProtection="1"/>
    <xf numFmtId="0" fontId="4" fillId="0" borderId="5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30" xfId="0" applyFont="1" applyBorder="1" applyProtection="1">
      <protection locked="0"/>
    </xf>
    <xf numFmtId="2" fontId="8" fillId="0" borderId="0" xfId="0" applyNumberFormat="1" applyFont="1" applyBorder="1" applyAlignment="1">
      <alignment horizontal="right"/>
    </xf>
    <xf numFmtId="0" fontId="8" fillId="0" borderId="6" xfId="0" applyFont="1" applyBorder="1"/>
    <xf numFmtId="2" fontId="4" fillId="3" borderId="6" xfId="0" applyNumberFormat="1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center"/>
      <protection locked="0"/>
    </xf>
    <xf numFmtId="166" fontId="0" fillId="3" borderId="6" xfId="0" applyNumberFormat="1" applyFill="1" applyBorder="1" applyProtection="1">
      <protection locked="0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166" fontId="0" fillId="0" borderId="0" xfId="0" applyNumberFormat="1" applyFill="1" applyBorder="1" applyProtection="1">
      <protection locked="0"/>
    </xf>
    <xf numFmtId="0" fontId="11" fillId="0" borderId="0" xfId="0" applyFont="1" applyAlignment="1">
      <alignment horizontal="center"/>
    </xf>
    <xf numFmtId="0" fontId="14" fillId="0" borderId="0" xfId="1" applyAlignment="1" applyProtection="1"/>
    <xf numFmtId="0" fontId="11" fillId="0" borderId="17" xfId="0" applyFont="1" applyBorder="1" applyAlignment="1">
      <alignment horizontal="center"/>
    </xf>
    <xf numFmtId="2" fontId="11" fillId="0" borderId="0" xfId="0" applyNumberFormat="1" applyFont="1"/>
    <xf numFmtId="0" fontId="11" fillId="0" borderId="6" xfId="0" applyFont="1" applyBorder="1"/>
    <xf numFmtId="0" fontId="11" fillId="0" borderId="17" xfId="0" applyFont="1" applyBorder="1" applyAlignment="1">
      <alignment horizontal="right"/>
    </xf>
    <xf numFmtId="0" fontId="11" fillId="0" borderId="0" xfId="0" applyFont="1" applyAlignment="1">
      <alignment horizontal="left"/>
    </xf>
    <xf numFmtId="49" fontId="8" fillId="0" borderId="25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8" fillId="0" borderId="25" xfId="0" applyFont="1" applyFill="1" applyBorder="1"/>
    <xf numFmtId="0" fontId="8" fillId="0" borderId="32" xfId="0" applyFont="1" applyBorder="1"/>
    <xf numFmtId="0" fontId="9" fillId="0" borderId="32" xfId="0" applyFont="1" applyBorder="1"/>
    <xf numFmtId="0" fontId="9" fillId="0" borderId="32" xfId="0" applyFont="1" applyBorder="1" applyAlignment="1">
      <alignment horizontal="left" wrapText="1"/>
    </xf>
    <xf numFmtId="0" fontId="9" fillId="0" borderId="33" xfId="0" applyFont="1" applyBorder="1"/>
    <xf numFmtId="0" fontId="9" fillId="0" borderId="34" xfId="0" applyFont="1" applyBorder="1" applyAlignment="1">
      <alignment horizontal="left" wrapText="1"/>
    </xf>
    <xf numFmtId="0" fontId="9" fillId="0" borderId="35" xfId="0" applyFont="1" applyBorder="1" applyAlignment="1"/>
    <xf numFmtId="0" fontId="9" fillId="0" borderId="34" xfId="0" applyFont="1" applyBorder="1" applyAlignment="1">
      <alignment wrapText="1"/>
    </xf>
    <xf numFmtId="0" fontId="9" fillId="0" borderId="35" xfId="0" applyFont="1" applyBorder="1"/>
    <xf numFmtId="0" fontId="9" fillId="0" borderId="34" xfId="0" applyFont="1" applyBorder="1"/>
    <xf numFmtId="2" fontId="8" fillId="0" borderId="0" xfId="0" applyNumberFormat="1" applyFont="1" applyBorder="1"/>
    <xf numFmtId="2" fontId="1" fillId="0" borderId="0" xfId="0" applyNumberFormat="1" applyFont="1" applyBorder="1"/>
    <xf numFmtId="2" fontId="8" fillId="0" borderId="36" xfId="0" applyNumberFormat="1" applyFont="1" applyBorder="1"/>
    <xf numFmtId="2" fontId="8" fillId="0" borderId="0" xfId="0" applyNumberFormat="1" applyFont="1"/>
    <xf numFmtId="0" fontId="23" fillId="0" borderId="0" xfId="1" applyFont="1" applyBorder="1" applyAlignment="1" applyProtection="1"/>
    <xf numFmtId="0" fontId="8" fillId="0" borderId="0" xfId="0" applyFont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/>
    <xf numFmtId="0" fontId="9" fillId="0" borderId="37" xfId="0" applyFont="1" applyBorder="1"/>
    <xf numFmtId="0" fontId="6" fillId="2" borderId="0" xfId="0" applyFont="1" applyFill="1" applyBorder="1" applyAlignment="1">
      <alignment horizontal="center" vertical="top" wrapText="1"/>
    </xf>
    <xf numFmtId="2" fontId="8" fillId="2" borderId="25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22" fillId="0" borderId="0" xfId="0" applyFont="1"/>
    <xf numFmtId="0" fontId="8" fillId="0" borderId="9" xfId="0" applyFont="1" applyBorder="1"/>
    <xf numFmtId="2" fontId="8" fillId="0" borderId="38" xfId="0" applyNumberFormat="1" applyFont="1" applyBorder="1"/>
    <xf numFmtId="2" fontId="8" fillId="0" borderId="29" xfId="0" applyNumberFormat="1" applyFont="1" applyBorder="1"/>
    <xf numFmtId="49" fontId="4" fillId="0" borderId="6" xfId="0" applyNumberFormat="1" applyFont="1" applyBorder="1" applyAlignment="1">
      <alignment horizontal="center"/>
    </xf>
    <xf numFmtId="0" fontId="14" fillId="0" borderId="0" xfId="1" applyBorder="1" applyAlignment="1" applyProtection="1"/>
    <xf numFmtId="0" fontId="11" fillId="4" borderId="30" xfId="0" applyFont="1" applyFill="1" applyBorder="1"/>
    <xf numFmtId="0" fontId="11" fillId="4" borderId="29" xfId="0" applyFont="1" applyFill="1" applyBorder="1"/>
    <xf numFmtId="0" fontId="2" fillId="0" borderId="0" xfId="0" applyFont="1" applyBorder="1" applyProtection="1"/>
    <xf numFmtId="0" fontId="0" fillId="0" borderId="0" xfId="0" applyProtection="1"/>
    <xf numFmtId="2" fontId="4" fillId="0" borderId="0" xfId="0" applyNumberFormat="1" applyFont="1" applyProtection="1"/>
    <xf numFmtId="0" fontId="9" fillId="0" borderId="0" xfId="0" applyFont="1" applyBorder="1" applyProtection="1"/>
    <xf numFmtId="0" fontId="0" fillId="0" borderId="0" xfId="0" applyBorder="1" applyProtection="1"/>
    <xf numFmtId="9" fontId="0" fillId="0" borderId="0" xfId="0" applyNumberFormat="1" applyBorder="1" applyProtection="1"/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17" xfId="0" applyFont="1" applyBorder="1" applyProtection="1"/>
    <xf numFmtId="2" fontId="12" fillId="0" borderId="0" xfId="0" applyNumberFormat="1" applyFont="1" applyBorder="1" applyProtection="1"/>
    <xf numFmtId="0" fontId="1" fillId="0" borderId="0" xfId="0" applyFont="1" applyBorder="1" applyProtection="1"/>
    <xf numFmtId="2" fontId="2" fillId="0" borderId="0" xfId="0" applyNumberFormat="1" applyFont="1" applyBorder="1" applyProtection="1"/>
    <xf numFmtId="9" fontId="7" fillId="0" borderId="0" xfId="0" applyNumberFormat="1" applyFont="1" applyBorder="1" applyProtection="1"/>
    <xf numFmtId="0" fontId="17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right"/>
    </xf>
    <xf numFmtId="0" fontId="11" fillId="0" borderId="0" xfId="0" applyFont="1" applyProtection="1"/>
    <xf numFmtId="0" fontId="11" fillId="0" borderId="24" xfId="0" applyFont="1" applyBorder="1" applyProtection="1"/>
    <xf numFmtId="0" fontId="11" fillId="0" borderId="2" xfId="0" applyFont="1" applyBorder="1" applyProtection="1"/>
    <xf numFmtId="0" fontId="11" fillId="0" borderId="3" xfId="0" applyFont="1" applyBorder="1" applyProtection="1"/>
    <xf numFmtId="0" fontId="11" fillId="0" borderId="4" xfId="0" applyFont="1" applyBorder="1" applyProtection="1"/>
    <xf numFmtId="0" fontId="11" fillId="0" borderId="0" xfId="0" applyFont="1" applyBorder="1" applyProtection="1"/>
    <xf numFmtId="0" fontId="11" fillId="0" borderId="5" xfId="0" applyFont="1" applyBorder="1" applyProtection="1"/>
    <xf numFmtId="0" fontId="10" fillId="0" borderId="17" xfId="0" applyFont="1" applyBorder="1" applyProtection="1"/>
    <xf numFmtId="0" fontId="8" fillId="0" borderId="17" xfId="0" applyFont="1" applyBorder="1" applyProtection="1"/>
    <xf numFmtId="0" fontId="10" fillId="0" borderId="0" xfId="0" applyFont="1" applyBorder="1" applyProtection="1"/>
    <xf numFmtId="0" fontId="11" fillId="0" borderId="39" xfId="0" applyFont="1" applyBorder="1" applyProtection="1"/>
    <xf numFmtId="0" fontId="11" fillId="0" borderId="17" xfId="0" applyFont="1" applyBorder="1" applyProtection="1"/>
    <xf numFmtId="0" fontId="11" fillId="0" borderId="40" xfId="0" applyFont="1" applyBorder="1" applyProtection="1"/>
    <xf numFmtId="2" fontId="11" fillId="4" borderId="28" xfId="0" applyNumberFormat="1" applyFont="1" applyFill="1" applyBorder="1"/>
    <xf numFmtId="0" fontId="12" fillId="0" borderId="0" xfId="0" applyFont="1"/>
    <xf numFmtId="2" fontId="11" fillId="5" borderId="6" xfId="0" applyNumberFormat="1" applyFont="1" applyFill="1" applyBorder="1" applyProtection="1"/>
    <xf numFmtId="167" fontId="0" fillId="3" borderId="6" xfId="0" applyNumberFormat="1" applyFill="1" applyBorder="1" applyAlignment="1" applyProtection="1">
      <alignment horizontal="right"/>
      <protection locked="0"/>
    </xf>
    <xf numFmtId="0" fontId="8" fillId="0" borderId="32" xfId="0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2" fontId="11" fillId="5" borderId="6" xfId="0" applyNumberFormat="1" applyFont="1" applyFill="1" applyBorder="1"/>
    <xf numFmtId="0" fontId="11" fillId="0" borderId="0" xfId="0" applyNumberFormat="1" applyFont="1" applyAlignment="1">
      <alignment horizontal="center"/>
    </xf>
    <xf numFmtId="0" fontId="8" fillId="0" borderId="0" xfId="0" applyNumberFormat="1" applyFont="1"/>
    <xf numFmtId="2" fontId="8" fillId="5" borderId="28" xfId="0" applyNumberFormat="1" applyFont="1" applyFill="1" applyBorder="1"/>
    <xf numFmtId="2" fontId="19" fillId="3" borderId="6" xfId="0" applyNumberFormat="1" applyFont="1" applyFill="1" applyBorder="1" applyAlignment="1" applyProtection="1">
      <alignment horizontal="right"/>
      <protection locked="0"/>
    </xf>
    <xf numFmtId="0" fontId="9" fillId="0" borderId="34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15" fillId="5" borderId="25" xfId="0" applyNumberFormat="1" applyFont="1" applyFill="1" applyBorder="1"/>
    <xf numFmtId="0" fontId="30" fillId="0" borderId="0" xfId="1" applyFont="1" applyBorder="1" applyAlignment="1" applyProtection="1"/>
    <xf numFmtId="2" fontId="4" fillId="0" borderId="31" xfId="0" applyNumberFormat="1" applyFont="1" applyBorder="1" applyAlignment="1">
      <alignment horizontal="center"/>
    </xf>
    <xf numFmtId="17" fontId="0" fillId="0" borderId="0" xfId="0" applyNumberFormat="1" applyBorder="1" applyAlignment="1">
      <alignment horizontal="left"/>
    </xf>
    <xf numFmtId="0" fontId="6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/>
    <xf numFmtId="169" fontId="4" fillId="3" borderId="6" xfId="0" applyNumberFormat="1" applyFon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34" xfId="0" applyNumberFormat="1" applyFill="1" applyBorder="1" applyAlignment="1" applyProtection="1">
      <alignment horizontal="center"/>
      <protection locked="0"/>
    </xf>
    <xf numFmtId="16" fontId="0" fillId="3" borderId="43" xfId="0" applyNumberFormat="1" applyFill="1" applyBorder="1" applyAlignment="1" applyProtection="1">
      <alignment vertical="top" wrapText="1"/>
      <protection locked="0"/>
    </xf>
    <xf numFmtId="16" fontId="0" fillId="3" borderId="15" xfId="0" applyNumberFormat="1" applyFill="1" applyBorder="1" applyProtection="1">
      <protection locked="0"/>
    </xf>
    <xf numFmtId="16" fontId="0" fillId="3" borderId="43" xfId="0" applyNumberFormat="1" applyFill="1" applyBorder="1" applyProtection="1">
      <protection locked="0"/>
    </xf>
    <xf numFmtId="0" fontId="19" fillId="3" borderId="6" xfId="0" applyFont="1" applyFill="1" applyBorder="1" applyAlignment="1" applyProtection="1">
      <alignment horizontal="right"/>
      <protection locked="0"/>
    </xf>
    <xf numFmtId="0" fontId="36" fillId="0" borderId="6" xfId="1" applyFont="1" applyBorder="1" applyAlignment="1" applyProtection="1">
      <alignment horizontal="center"/>
    </xf>
    <xf numFmtId="2" fontId="0" fillId="0" borderId="32" xfId="0" applyNumberFormat="1" applyBorder="1" applyAlignment="1">
      <alignment horizontal="center"/>
    </xf>
    <xf numFmtId="0" fontId="0" fillId="2" borderId="0" xfId="0" applyFill="1" applyBorder="1"/>
    <xf numFmtId="2" fontId="9" fillId="2" borderId="0" xfId="0" applyNumberFormat="1" applyFont="1" applyFill="1" applyBorder="1"/>
    <xf numFmtId="0" fontId="2" fillId="0" borderId="6" xfId="1" applyFont="1" applyBorder="1" applyAlignment="1" applyProtection="1">
      <alignment horizontal="center"/>
    </xf>
    <xf numFmtId="0" fontId="2" fillId="0" borderId="32" xfId="1" applyFont="1" applyBorder="1" applyAlignment="1" applyProtection="1">
      <alignment horizontal="center"/>
    </xf>
    <xf numFmtId="0" fontId="8" fillId="0" borderId="6" xfId="1" applyFont="1" applyBorder="1" applyAlignment="1" applyProtection="1">
      <alignment horizontal="center"/>
    </xf>
    <xf numFmtId="2" fontId="35" fillId="6" borderId="6" xfId="0" applyNumberFormat="1" applyFont="1" applyFill="1" applyBorder="1" applyProtection="1">
      <protection locked="0"/>
    </xf>
    <xf numFmtId="2" fontId="35" fillId="7" borderId="6" xfId="0" applyNumberFormat="1" applyFont="1" applyFill="1" applyBorder="1" applyProtection="1">
      <protection locked="0"/>
    </xf>
    <xf numFmtId="2" fontId="35" fillId="2" borderId="6" xfId="0" applyNumberFormat="1" applyFon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35" fillId="0" borderId="0" xfId="0" applyFont="1" applyProtection="1"/>
    <xf numFmtId="0" fontId="38" fillId="0" borderId="0" xfId="0" applyFont="1" applyProtection="1"/>
    <xf numFmtId="0" fontId="35" fillId="0" borderId="0" xfId="0" applyFont="1" applyBorder="1" applyProtection="1"/>
    <xf numFmtId="0" fontId="35" fillId="0" borderId="0" xfId="0" applyFont="1" applyAlignment="1" applyProtection="1">
      <alignment horizontal="center"/>
    </xf>
    <xf numFmtId="0" fontId="35" fillId="0" borderId="45" xfId="0" applyFont="1" applyBorder="1" applyProtection="1"/>
    <xf numFmtId="0" fontId="35" fillId="0" borderId="22" xfId="0" applyFont="1" applyBorder="1" applyProtection="1"/>
    <xf numFmtId="0" fontId="35" fillId="0" borderId="44" xfId="0" applyFont="1" applyBorder="1" applyAlignment="1" applyProtection="1">
      <alignment horizontal="center"/>
    </xf>
    <xf numFmtId="2" fontId="35" fillId="0" borderId="12" xfId="0" applyNumberFormat="1" applyFont="1" applyBorder="1" applyAlignment="1" applyProtection="1">
      <alignment horizontal="center"/>
    </xf>
    <xf numFmtId="0" fontId="35" fillId="0" borderId="46" xfId="0" applyFont="1" applyBorder="1" applyAlignment="1" applyProtection="1">
      <alignment horizontal="center"/>
    </xf>
    <xf numFmtId="2" fontId="35" fillId="0" borderId="47" xfId="0" applyNumberFormat="1" applyFont="1" applyBorder="1" applyAlignment="1" applyProtection="1">
      <alignment horizontal="center"/>
    </xf>
    <xf numFmtId="0" fontId="35" fillId="0" borderId="0" xfId="0" applyFont="1" applyAlignment="1" applyProtection="1">
      <alignment horizontal="right"/>
    </xf>
    <xf numFmtId="2" fontId="37" fillId="0" borderId="0" xfId="0" applyNumberFormat="1" applyFont="1" applyAlignment="1" applyProtection="1">
      <alignment horizontal="center"/>
    </xf>
    <xf numFmtId="0" fontId="35" fillId="0" borderId="7" xfId="0" applyFont="1" applyBorder="1" applyProtection="1"/>
    <xf numFmtId="0" fontId="35" fillId="0" borderId="8" xfId="0" applyFont="1" applyBorder="1" applyProtection="1"/>
    <xf numFmtId="2" fontId="4" fillId="5" borderId="8" xfId="0" applyNumberFormat="1" applyFont="1" applyFill="1" applyBorder="1" applyProtection="1"/>
    <xf numFmtId="0" fontId="35" fillId="0" borderId="9" xfId="0" applyFont="1" applyBorder="1" applyProtection="1"/>
    <xf numFmtId="0" fontId="35" fillId="0" borderId="48" xfId="0" applyFont="1" applyBorder="1" applyProtection="1"/>
    <xf numFmtId="0" fontId="35" fillId="0" borderId="17" xfId="0" applyFont="1" applyBorder="1" applyProtection="1"/>
    <xf numFmtId="2" fontId="35" fillId="0" borderId="17" xfId="0" applyNumberFormat="1" applyFont="1" applyBorder="1" applyProtection="1"/>
    <xf numFmtId="0" fontId="35" fillId="0" borderId="49" xfId="0" applyFont="1" applyBorder="1" applyProtection="1"/>
    <xf numFmtId="0" fontId="19" fillId="0" borderId="0" xfId="0" applyFont="1" applyProtection="1"/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left"/>
    </xf>
    <xf numFmtId="0" fontId="20" fillId="0" borderId="0" xfId="0" applyFont="1" applyProtection="1"/>
    <xf numFmtId="2" fontId="19" fillId="0" borderId="6" xfId="0" applyNumberFormat="1" applyFont="1" applyBorder="1" applyProtection="1"/>
    <xf numFmtId="0" fontId="0" fillId="0" borderId="6" xfId="0" applyBorder="1" applyProtection="1"/>
    <xf numFmtId="0" fontId="19" fillId="0" borderId="0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center"/>
    </xf>
    <xf numFmtId="0" fontId="19" fillId="0" borderId="6" xfId="0" applyFont="1" applyBorder="1" applyProtection="1"/>
    <xf numFmtId="2" fontId="19" fillId="0" borderId="9" xfId="0" applyNumberFormat="1" applyFont="1" applyBorder="1" applyProtection="1"/>
    <xf numFmtId="9" fontId="19" fillId="0" borderId="0" xfId="0" applyNumberFormat="1" applyFont="1" applyBorder="1" applyAlignment="1" applyProtection="1">
      <alignment horizontal="left"/>
    </xf>
    <xf numFmtId="2" fontId="19" fillId="0" borderId="0" xfId="0" applyNumberFormat="1" applyFont="1" applyBorder="1" applyProtection="1"/>
    <xf numFmtId="2" fontId="21" fillId="0" borderId="0" xfId="0" applyNumberFormat="1" applyFont="1" applyBorder="1" applyAlignment="1" applyProtection="1">
      <alignment horizontal="right"/>
    </xf>
    <xf numFmtId="0" fontId="19" fillId="0" borderId="0" xfId="0" applyFont="1" applyBorder="1" applyAlignment="1" applyProtection="1">
      <alignment horizontal="center"/>
    </xf>
    <xf numFmtId="2" fontId="19" fillId="0" borderId="34" xfId="0" applyNumberFormat="1" applyFont="1" applyBorder="1" applyProtection="1"/>
    <xf numFmtId="164" fontId="19" fillId="0" borderId="0" xfId="0" applyNumberFormat="1" applyFont="1" applyBorder="1" applyProtection="1"/>
    <xf numFmtId="2" fontId="19" fillId="0" borderId="0" xfId="0" applyNumberFormat="1" applyFont="1" applyProtection="1"/>
    <xf numFmtId="168" fontId="19" fillId="0" borderId="6" xfId="0" applyNumberFormat="1" applyFont="1" applyBorder="1" applyAlignment="1" applyProtection="1">
      <alignment horizontal="right"/>
    </xf>
    <xf numFmtId="2" fontId="19" fillId="0" borderId="33" xfId="0" applyNumberFormat="1" applyFont="1" applyBorder="1" applyProtection="1"/>
    <xf numFmtId="16" fontId="19" fillId="0" borderId="0" xfId="0" applyNumberFormat="1" applyFont="1" applyBorder="1" applyAlignment="1" applyProtection="1">
      <alignment horizontal="right"/>
    </xf>
    <xf numFmtId="2" fontId="19" fillId="0" borderId="28" xfId="0" applyNumberFormat="1" applyFont="1" applyBorder="1" applyProtection="1"/>
    <xf numFmtId="2" fontId="19" fillId="2" borderId="6" xfId="0" applyNumberFormat="1" applyFont="1" applyFill="1" applyBorder="1" applyAlignment="1" applyProtection="1">
      <alignment horizontal="right"/>
    </xf>
    <xf numFmtId="2" fontId="19" fillId="0" borderId="50" xfId="0" applyNumberFormat="1" applyFont="1" applyBorder="1" applyProtection="1"/>
    <xf numFmtId="0" fontId="19" fillId="0" borderId="7" xfId="0" applyFont="1" applyBorder="1" applyProtection="1"/>
    <xf numFmtId="2" fontId="20" fillId="4" borderId="28" xfId="0" applyNumberFormat="1" applyFont="1" applyFill="1" applyBorder="1" applyProtection="1"/>
    <xf numFmtId="0" fontId="27" fillId="0" borderId="0" xfId="0" applyFont="1" applyProtection="1"/>
    <xf numFmtId="2" fontId="20" fillId="4" borderId="51" xfId="0" applyNumberFormat="1" applyFont="1" applyFill="1" applyBorder="1" applyProtection="1"/>
    <xf numFmtId="2" fontId="16" fillId="0" borderId="27" xfId="0" applyNumberFormat="1" applyFont="1" applyBorder="1" applyAlignment="1">
      <alignment horizontal="center"/>
    </xf>
    <xf numFmtId="169" fontId="0" fillId="3" borderId="6" xfId="0" applyNumberFormat="1" applyFill="1" applyBorder="1" applyAlignment="1" applyProtection="1">
      <alignment horizontal="right"/>
      <protection locked="0"/>
    </xf>
    <xf numFmtId="169" fontId="19" fillId="0" borderId="6" xfId="0" applyNumberFormat="1" applyFont="1" applyBorder="1" applyProtection="1"/>
    <xf numFmtId="0" fontId="4" fillId="8" borderId="0" xfId="0" applyFont="1" applyFill="1" applyBorder="1"/>
    <xf numFmtId="0" fontId="3" fillId="8" borderId="0" xfId="0" applyFont="1" applyFill="1" applyBorder="1"/>
    <xf numFmtId="0" fontId="4" fillId="8" borderId="0" xfId="0" applyFont="1" applyFill="1" applyBorder="1" applyAlignment="1">
      <alignment vertical="top"/>
    </xf>
    <xf numFmtId="0" fontId="6" fillId="8" borderId="0" xfId="0" applyFont="1" applyFill="1" applyBorder="1" applyAlignment="1">
      <alignment horizontal="center" vertical="top" wrapText="1"/>
    </xf>
    <xf numFmtId="49" fontId="4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0" fontId="30" fillId="2" borderId="0" xfId="1" applyFont="1" applyFill="1" applyBorder="1" applyAlignment="1" applyProtection="1"/>
    <xf numFmtId="0" fontId="0" fillId="8" borderId="0" xfId="0" applyFill="1" applyBorder="1"/>
    <xf numFmtId="0" fontId="1" fillId="8" borderId="0" xfId="0" applyFont="1" applyFill="1" applyBorder="1"/>
    <xf numFmtId="166" fontId="0" fillId="8" borderId="0" xfId="0" applyNumberFormat="1" applyFill="1" applyBorder="1" applyProtection="1">
      <protection locked="0"/>
    </xf>
    <xf numFmtId="0" fontId="6" fillId="8" borderId="0" xfId="0" applyFont="1" applyFill="1" applyBorder="1"/>
    <xf numFmtId="1" fontId="0" fillId="8" borderId="0" xfId="0" applyNumberFormat="1" applyFill="1" applyBorder="1" applyProtection="1">
      <protection locked="0"/>
    </xf>
    <xf numFmtId="0" fontId="0" fillId="8" borderId="0" xfId="0" applyFill="1" applyBorder="1" applyAlignment="1">
      <alignment horizontal="center"/>
    </xf>
    <xf numFmtId="1" fontId="0" fillId="8" borderId="0" xfId="0" applyNumberFormat="1" applyFill="1" applyBorder="1" applyAlignment="1" applyProtection="1">
      <alignment horizontal="center"/>
      <protection locked="0"/>
    </xf>
    <xf numFmtId="0" fontId="0" fillId="8" borderId="0" xfId="0" applyFill="1" applyBorder="1" applyAlignment="1">
      <alignment horizontal="left"/>
    </xf>
    <xf numFmtId="0" fontId="30" fillId="8" borderId="0" xfId="1" applyFont="1" applyFill="1" applyBorder="1" applyAlignment="1" applyProtection="1"/>
    <xf numFmtId="0" fontId="12" fillId="8" borderId="0" xfId="0" applyFont="1" applyFill="1" applyBorder="1"/>
    <xf numFmtId="49" fontId="4" fillId="8" borderId="0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left"/>
    </xf>
    <xf numFmtId="0" fontId="15" fillId="0" borderId="0" xfId="0" applyFont="1" applyBorder="1"/>
    <xf numFmtId="2" fontId="16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 applyProtection="1">
      <alignment horizontal="center"/>
    </xf>
    <xf numFmtId="2" fontId="4" fillId="0" borderId="12" xfId="0" applyNumberFormat="1" applyFont="1" applyBorder="1" applyAlignment="1" applyProtection="1">
      <alignment horizontal="center"/>
    </xf>
    <xf numFmtId="0" fontId="14" fillId="0" borderId="0" xfId="1" applyBorder="1" applyAlignment="1" applyProtection="1">
      <alignment horizontal="center"/>
    </xf>
    <xf numFmtId="0" fontId="14" fillId="0" borderId="17" xfId="1" applyBorder="1" applyAlignment="1" applyProtection="1">
      <alignment horizontal="center"/>
    </xf>
    <xf numFmtId="2" fontId="0" fillId="0" borderId="7" xfId="0" applyNumberFormat="1" applyBorder="1" applyAlignment="1">
      <alignment horizontal="center"/>
    </xf>
    <xf numFmtId="0" fontId="41" fillId="0" borderId="0" xfId="1" applyFont="1" applyBorder="1" applyAlignment="1" applyProtection="1"/>
    <xf numFmtId="0" fontId="41" fillId="0" borderId="0" xfId="1" applyFont="1" applyAlignment="1" applyProtection="1"/>
    <xf numFmtId="0" fontId="35" fillId="0" borderId="53" xfId="0" applyFont="1" applyBorder="1" applyAlignment="1" applyProtection="1">
      <alignment horizontal="center"/>
    </xf>
    <xf numFmtId="2" fontId="35" fillId="0" borderId="31" xfId="0" applyNumberFormat="1" applyFont="1" applyBorder="1" applyAlignment="1" applyProtection="1">
      <alignment horizontal="center"/>
    </xf>
    <xf numFmtId="2" fontId="35" fillId="0" borderId="52" xfId="0" applyNumberFormat="1" applyFont="1" applyBorder="1" applyAlignment="1" applyProtection="1">
      <alignment horizontal="center"/>
    </xf>
    <xf numFmtId="0" fontId="8" fillId="8" borderId="0" xfId="0" applyFont="1" applyFill="1" applyBorder="1"/>
    <xf numFmtId="49" fontId="8" fillId="8" borderId="0" xfId="0" applyNumberFormat="1" applyFont="1" applyFill="1" applyBorder="1" applyAlignment="1">
      <alignment horizontal="left"/>
    </xf>
    <xf numFmtId="2" fontId="15" fillId="8" borderId="0" xfId="0" applyNumberFormat="1" applyFont="1" applyFill="1" applyBorder="1"/>
    <xf numFmtId="2" fontId="8" fillId="8" borderId="0" xfId="0" applyNumberFormat="1" applyFont="1" applyFill="1" applyBorder="1" applyAlignment="1">
      <alignment horizontal="center" vertical="top" wrapText="1"/>
    </xf>
    <xf numFmtId="0" fontId="9" fillId="8" borderId="0" xfId="0" applyFont="1" applyFill="1" applyBorder="1"/>
    <xf numFmtId="0" fontId="9" fillId="8" borderId="0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0" xfId="0" applyFont="1" applyFill="1" applyBorder="1" applyAlignment="1"/>
    <xf numFmtId="0" fontId="9" fillId="8" borderId="0" xfId="0" applyFont="1" applyFill="1" applyBorder="1" applyAlignment="1">
      <alignment wrapText="1"/>
    </xf>
    <xf numFmtId="0" fontId="8" fillId="8" borderId="0" xfId="1" applyFont="1" applyFill="1" applyBorder="1" applyAlignment="1" applyProtection="1">
      <alignment horizontal="center"/>
    </xf>
    <xf numFmtId="2" fontId="8" fillId="8" borderId="0" xfId="0" applyNumberFormat="1" applyFont="1" applyFill="1" applyBorder="1" applyAlignment="1" applyProtection="1">
      <alignment horizontal="center"/>
      <protection locked="0"/>
    </xf>
    <xf numFmtId="2" fontId="8" fillId="8" borderId="0" xfId="0" applyNumberFormat="1" applyFon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2" fontId="8" fillId="8" borderId="0" xfId="0" applyNumberFormat="1" applyFont="1" applyFill="1" applyBorder="1"/>
    <xf numFmtId="2" fontId="1" fillId="8" borderId="0" xfId="0" applyNumberFormat="1" applyFont="1" applyFill="1" applyBorder="1"/>
    <xf numFmtId="2" fontId="12" fillId="8" borderId="0" xfId="0" applyNumberFormat="1" applyFont="1" applyFill="1" applyBorder="1"/>
    <xf numFmtId="0" fontId="42" fillId="8" borderId="0" xfId="1" applyFont="1" applyFill="1" applyBorder="1" applyAlignment="1" applyProtection="1">
      <alignment horizontal="center"/>
    </xf>
    <xf numFmtId="0" fontId="2" fillId="8" borderId="0" xfId="1" applyFont="1" applyFill="1" applyBorder="1" applyAlignment="1" applyProtection="1">
      <alignment horizontal="center"/>
    </xf>
    <xf numFmtId="2" fontId="8" fillId="0" borderId="6" xfId="0" applyNumberFormat="1" applyFont="1" applyBorder="1"/>
    <xf numFmtId="2" fontId="0" fillId="3" borderId="35" xfId="0" applyNumberFormat="1" applyFill="1" applyBorder="1" applyAlignment="1" applyProtection="1">
      <alignment horizontal="center"/>
      <protection locked="0"/>
    </xf>
    <xf numFmtId="2" fontId="0" fillId="0" borderId="5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9" borderId="35" xfId="0" applyNumberFormat="1" applyFill="1" applyBorder="1" applyAlignment="1" applyProtection="1">
      <alignment horizontal="center"/>
      <protection locked="0"/>
    </xf>
    <xf numFmtId="0" fontId="2" fillId="0" borderId="8" xfId="0" applyFont="1" applyBorder="1"/>
    <xf numFmtId="2" fontId="8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2" fillId="10" borderId="8" xfId="0" applyNumberFormat="1" applyFont="1" applyFill="1" applyBorder="1"/>
    <xf numFmtId="0" fontId="40" fillId="0" borderId="0" xfId="0" applyFont="1"/>
    <xf numFmtId="2" fontId="8" fillId="13" borderId="6" xfId="0" applyNumberFormat="1" applyFont="1" applyFill="1" applyBorder="1" applyAlignment="1" applyProtection="1">
      <alignment horizontal="center"/>
      <protection locked="0"/>
    </xf>
    <xf numFmtId="169" fontId="35" fillId="0" borderId="0" xfId="0" applyNumberFormat="1" applyFont="1" applyAlignment="1" applyProtection="1">
      <alignment horizontal="center"/>
    </xf>
    <xf numFmtId="2" fontId="0" fillId="9" borderId="6" xfId="0" applyNumberFormat="1" applyFill="1" applyBorder="1" applyProtection="1">
      <protection locked="0"/>
    </xf>
    <xf numFmtId="2" fontId="0" fillId="9" borderId="6" xfId="0" applyNumberForma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</xf>
    <xf numFmtId="2" fontId="19" fillId="8" borderId="0" xfId="0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/>
    <xf numFmtId="0" fontId="19" fillId="0" borderId="50" xfId="0" applyFont="1" applyBorder="1" applyAlignment="1" applyProtection="1">
      <alignment horizontal="right"/>
    </xf>
    <xf numFmtId="0" fontId="19" fillId="0" borderId="25" xfId="0" applyFont="1" applyBorder="1" applyProtection="1"/>
    <xf numFmtId="0" fontId="8" fillId="0" borderId="25" xfId="0" applyFont="1" applyBorder="1" applyProtection="1"/>
    <xf numFmtId="0" fontId="19" fillId="0" borderId="59" xfId="0" applyFont="1" applyBorder="1" applyAlignment="1" applyProtection="1">
      <alignment horizontal="right"/>
    </xf>
    <xf numFmtId="0" fontId="19" fillId="0" borderId="19" xfId="0" applyFont="1" applyBorder="1" applyProtection="1"/>
    <xf numFmtId="0" fontId="19" fillId="0" borderId="33" xfId="0" applyFont="1" applyBorder="1" applyAlignment="1" applyProtection="1">
      <alignment horizontal="right"/>
    </xf>
    <xf numFmtId="0" fontId="0" fillId="0" borderId="19" xfId="0" applyBorder="1" applyProtection="1"/>
    <xf numFmtId="0" fontId="0" fillId="0" borderId="25" xfId="0" applyBorder="1" applyProtection="1"/>
    <xf numFmtId="0" fontId="4" fillId="0" borderId="4" xfId="0" applyFont="1" applyBorder="1" applyAlignment="1">
      <alignment horizontal="left"/>
    </xf>
    <xf numFmtId="0" fontId="6" fillId="0" borderId="9" xfId="0" applyFont="1" applyBorder="1" applyAlignment="1">
      <alignment horizontal="center" vertical="top" wrapText="1"/>
    </xf>
    <xf numFmtId="0" fontId="4" fillId="0" borderId="33" xfId="0" applyFont="1" applyBorder="1" applyAlignment="1"/>
    <xf numFmtId="0" fontId="43" fillId="0" borderId="17" xfId="0" applyFont="1" applyBorder="1"/>
    <xf numFmtId="16" fontId="43" fillId="0" borderId="17" xfId="0" applyNumberFormat="1" applyFont="1" applyBorder="1"/>
    <xf numFmtId="0" fontId="4" fillId="0" borderId="30" xfId="0" applyFont="1" applyBorder="1"/>
    <xf numFmtId="0" fontId="4" fillId="0" borderId="20" xfId="0" applyFont="1" applyBorder="1"/>
    <xf numFmtId="2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44" fillId="0" borderId="0" xfId="0" applyFont="1" applyBorder="1" applyAlignment="1" applyProtection="1">
      <alignment horizontal="right"/>
    </xf>
    <xf numFmtId="0" fontId="3" fillId="0" borderId="15" xfId="0" applyFont="1" applyBorder="1" applyAlignment="1" applyProtection="1">
      <alignment horizontal="right"/>
    </xf>
    <xf numFmtId="2" fontId="3" fillId="0" borderId="47" xfId="0" applyNumberFormat="1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12" xfId="0" applyFont="1" applyBorder="1" applyProtection="1"/>
    <xf numFmtId="2" fontId="4" fillId="0" borderId="31" xfId="0" applyNumberFormat="1" applyFont="1" applyBorder="1" applyAlignment="1" applyProtection="1">
      <alignment horizontal="center"/>
    </xf>
    <xf numFmtId="2" fontId="4" fillId="0" borderId="32" xfId="0" applyNumberFormat="1" applyFont="1" applyBorder="1" applyAlignment="1" applyProtection="1">
      <alignment horizontal="center"/>
    </xf>
    <xf numFmtId="0" fontId="3" fillId="0" borderId="13" xfId="0" applyFont="1" applyBorder="1" applyProtection="1"/>
    <xf numFmtId="0" fontId="4" fillId="0" borderId="14" xfId="0" applyFont="1" applyBorder="1" applyProtection="1"/>
    <xf numFmtId="0" fontId="4" fillId="14" borderId="0" xfId="0" applyFont="1" applyFill="1" applyBorder="1" applyProtection="1"/>
    <xf numFmtId="0" fontId="28" fillId="14" borderId="0" xfId="0" applyFont="1" applyFill="1" applyBorder="1" applyProtection="1"/>
    <xf numFmtId="0" fontId="9" fillId="14" borderId="0" xfId="0" applyFont="1" applyFill="1" applyBorder="1" applyProtection="1"/>
    <xf numFmtId="0" fontId="11" fillId="14" borderId="0" xfId="0" applyFont="1" applyFill="1" applyBorder="1" applyProtection="1"/>
    <xf numFmtId="0" fontId="29" fillId="14" borderId="0" xfId="0" applyFont="1" applyFill="1" applyBorder="1" applyProtection="1"/>
    <xf numFmtId="0" fontId="33" fillId="14" borderId="0" xfId="0" applyFont="1" applyFill="1" applyBorder="1" applyProtection="1"/>
    <xf numFmtId="0" fontId="32" fillId="14" borderId="0" xfId="0" applyFont="1" applyFill="1" applyBorder="1" applyProtection="1"/>
    <xf numFmtId="0" fontId="26" fillId="14" borderId="0" xfId="0" applyFont="1" applyFill="1" applyBorder="1" applyProtection="1"/>
    <xf numFmtId="0" fontId="48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/>
    <xf numFmtId="0" fontId="3" fillId="0" borderId="9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6" xfId="0" applyFont="1" applyBorder="1" applyAlignment="1">
      <alignment horizontal="center"/>
    </xf>
    <xf numFmtId="0" fontId="4" fillId="8" borderId="0" xfId="0" applyFont="1" applyFill="1" applyBorder="1"/>
    <xf numFmtId="0" fontId="3" fillId="8" borderId="0" xfId="0" applyFont="1" applyFill="1" applyBorder="1"/>
    <xf numFmtId="0" fontId="0" fillId="8" borderId="0" xfId="0" applyFill="1" applyBorder="1" applyProtection="1"/>
    <xf numFmtId="0" fontId="9" fillId="15" borderId="0" xfId="0" applyFont="1" applyFill="1" applyBorder="1" applyProtection="1"/>
    <xf numFmtId="0" fontId="33" fillId="15" borderId="0" xfId="0" applyFont="1" applyFill="1" applyBorder="1" applyProtection="1"/>
    <xf numFmtId="0" fontId="44" fillId="15" borderId="19" xfId="0" applyFont="1" applyFill="1" applyBorder="1"/>
    <xf numFmtId="0" fontId="44" fillId="15" borderId="0" xfId="0" applyFont="1" applyFill="1" applyBorder="1"/>
    <xf numFmtId="0" fontId="31" fillId="15" borderId="0" xfId="1" applyFont="1" applyFill="1" applyBorder="1" applyAlignment="1" applyProtection="1">
      <alignment horizontal="left"/>
    </xf>
    <xf numFmtId="0" fontId="24" fillId="15" borderId="0" xfId="1" applyFont="1" applyFill="1" applyBorder="1" applyAlignment="1" applyProtection="1">
      <alignment horizontal="left" wrapText="1"/>
    </xf>
    <xf numFmtId="0" fontId="43" fillId="15" borderId="0" xfId="0" applyFont="1" applyFill="1" applyBorder="1"/>
    <xf numFmtId="0" fontId="25" fillId="15" borderId="0" xfId="1" applyFont="1" applyFill="1" applyBorder="1" applyAlignment="1" applyProtection="1"/>
    <xf numFmtId="0" fontId="43" fillId="15" borderId="0" xfId="0" applyFont="1" applyFill="1" applyBorder="1" applyProtection="1">
      <protection hidden="1"/>
    </xf>
    <xf numFmtId="0" fontId="9" fillId="15" borderId="0" xfId="0" applyFont="1" applyFill="1" applyBorder="1"/>
    <xf numFmtId="0" fontId="4" fillId="14" borderId="50" xfId="0" applyFont="1" applyFill="1" applyBorder="1" applyProtection="1"/>
    <xf numFmtId="0" fontId="9" fillId="14" borderId="50" xfId="0" applyFont="1" applyFill="1" applyBorder="1" applyProtection="1"/>
    <xf numFmtId="2" fontId="4" fillId="0" borderId="10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5" xfId="0" applyFont="1" applyBorder="1" applyAlignment="1" applyProtection="1">
      <alignment horizontal="center"/>
    </xf>
    <xf numFmtId="2" fontId="4" fillId="0" borderId="35" xfId="0" applyNumberFormat="1" applyFont="1" applyBorder="1" applyAlignment="1" applyProtection="1">
      <alignment horizontal="center"/>
    </xf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9" fontId="4" fillId="8" borderId="33" xfId="0" applyNumberFormat="1" applyFont="1" applyFill="1" applyBorder="1" applyAlignment="1" applyProtection="1">
      <alignment horizontal="center"/>
    </xf>
    <xf numFmtId="2" fontId="4" fillId="8" borderId="31" xfId="0" applyNumberFormat="1" applyFont="1" applyFill="1" applyBorder="1" applyAlignment="1" applyProtection="1">
      <alignment horizontal="center"/>
    </xf>
    <xf numFmtId="0" fontId="4" fillId="0" borderId="17" xfId="0" applyFont="1" applyBorder="1"/>
    <xf numFmtId="0" fontId="15" fillId="0" borderId="48" xfId="0" applyFont="1" applyBorder="1"/>
    <xf numFmtId="169" fontId="4" fillId="8" borderId="0" xfId="0" applyNumberFormat="1" applyFont="1" applyFill="1" applyBorder="1" applyAlignment="1" applyProtection="1">
      <alignment horizontal="center"/>
    </xf>
    <xf numFmtId="2" fontId="4" fillId="8" borderId="0" xfId="0" applyNumberFormat="1" applyFont="1" applyFill="1" applyBorder="1" applyAlignment="1" applyProtection="1">
      <alignment horizontal="center"/>
    </xf>
    <xf numFmtId="169" fontId="4" fillId="8" borderId="19" xfId="0" applyNumberFormat="1" applyFont="1" applyFill="1" applyBorder="1" applyAlignment="1" applyProtection="1">
      <alignment horizontal="center"/>
    </xf>
    <xf numFmtId="0" fontId="4" fillId="0" borderId="25" xfId="0" applyFont="1" applyBorder="1"/>
    <xf numFmtId="0" fontId="4" fillId="0" borderId="35" xfId="0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3" fillId="0" borderId="48" xfId="0" applyFont="1" applyBorder="1"/>
    <xf numFmtId="166" fontId="0" fillId="3" borderId="6" xfId="0" applyNumberFormat="1" applyFill="1" applyBorder="1" applyAlignment="1" applyProtection="1">
      <alignment horizontal="center"/>
      <protection locked="0"/>
    </xf>
    <xf numFmtId="2" fontId="4" fillId="8" borderId="26" xfId="0" applyNumberFormat="1" applyFont="1" applyFill="1" applyBorder="1" applyAlignment="1" applyProtection="1">
      <alignment horizontal="center"/>
    </xf>
    <xf numFmtId="2" fontId="4" fillId="8" borderId="5" xfId="0" applyNumberFormat="1" applyFont="1" applyFill="1" applyBorder="1" applyAlignment="1" applyProtection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6" xfId="0" applyFont="1" applyBorder="1" applyProtection="1"/>
    <xf numFmtId="169" fontId="4" fillId="8" borderId="6" xfId="0" applyNumberFormat="1" applyFont="1" applyFill="1" applyBorder="1" applyAlignment="1" applyProtection="1">
      <alignment horizontal="center"/>
    </xf>
    <xf numFmtId="0" fontId="4" fillId="0" borderId="19" xfId="0" applyFont="1" applyBorder="1" applyProtection="1"/>
    <xf numFmtId="0" fontId="4" fillId="0" borderId="19" xfId="0" applyFont="1" applyBorder="1" applyAlignment="1" applyProtection="1">
      <alignment horizontal="center"/>
    </xf>
    <xf numFmtId="2" fontId="4" fillId="0" borderId="19" xfId="0" applyNumberFormat="1" applyFont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left"/>
    </xf>
    <xf numFmtId="0" fontId="0" fillId="8" borderId="0" xfId="0" applyFill="1" applyBorder="1" applyAlignment="1" applyProtection="1">
      <alignment horizontal="center"/>
    </xf>
    <xf numFmtId="2" fontId="0" fillId="8" borderId="5" xfId="0" applyNumberFormat="1" applyFill="1" applyBorder="1" applyAlignment="1" applyProtection="1">
      <alignment horizontal="center"/>
    </xf>
    <xf numFmtId="0" fontId="4" fillId="8" borderId="0" xfId="0" applyFont="1" applyFill="1" applyBorder="1" applyProtection="1"/>
    <xf numFmtId="0" fontId="4" fillId="8" borderId="5" xfId="0" applyFont="1" applyFill="1" applyBorder="1" applyProtection="1"/>
    <xf numFmtId="0" fontId="0" fillId="8" borderId="4" xfId="0" applyFill="1" applyBorder="1" applyProtection="1"/>
    <xf numFmtId="0" fontId="0" fillId="8" borderId="5" xfId="0" applyFill="1" applyBorder="1" applyProtection="1"/>
    <xf numFmtId="0" fontId="0" fillId="8" borderId="39" xfId="0" applyFill="1" applyBorder="1" applyProtection="1"/>
    <xf numFmtId="0" fontId="0" fillId="8" borderId="17" xfId="0" applyFill="1" applyBorder="1" applyProtection="1"/>
    <xf numFmtId="0" fontId="0" fillId="8" borderId="40" xfId="0" applyFill="1" applyBorder="1" applyProtection="1"/>
    <xf numFmtId="0" fontId="4" fillId="8" borderId="25" xfId="0" applyFont="1" applyFill="1" applyBorder="1" applyProtection="1"/>
    <xf numFmtId="0" fontId="4" fillId="0" borderId="9" xfId="0" applyFont="1" applyBorder="1" applyAlignment="1">
      <alignment horizontal="center" vertical="top" wrapText="1"/>
    </xf>
    <xf numFmtId="2" fontId="4" fillId="8" borderId="12" xfId="0" applyNumberFormat="1" applyFont="1" applyFill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18" xfId="0" applyFont="1" applyBorder="1" applyProtection="1"/>
    <xf numFmtId="2" fontId="4" fillId="0" borderId="26" xfId="0" applyNumberFormat="1" applyFont="1" applyBorder="1" applyAlignment="1" applyProtection="1">
      <alignment horizontal="center"/>
    </xf>
    <xf numFmtId="49" fontId="6" fillId="8" borderId="4" xfId="0" applyNumberFormat="1" applyFont="1" applyFill="1" applyBorder="1" applyAlignment="1" applyProtection="1"/>
    <xf numFmtId="49" fontId="6" fillId="8" borderId="0" xfId="0" applyNumberFormat="1" applyFont="1" applyFill="1" applyBorder="1" applyAlignment="1" applyProtection="1"/>
    <xf numFmtId="0" fontId="15" fillId="8" borderId="4" xfId="0" applyFont="1" applyFill="1" applyBorder="1" applyAlignment="1" applyProtection="1"/>
    <xf numFmtId="0" fontId="15" fillId="8" borderId="0" xfId="0" applyFont="1" applyFill="1" applyBorder="1" applyAlignment="1" applyProtection="1"/>
    <xf numFmtId="9" fontId="4" fillId="0" borderId="0" xfId="5" applyFont="1" applyProtection="1"/>
    <xf numFmtId="1" fontId="4" fillId="0" borderId="6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0" borderId="32" xfId="0" applyFont="1" applyBorder="1" applyAlignment="1" applyProtection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 applyProtection="1">
      <alignment horizontal="center"/>
    </xf>
    <xf numFmtId="0" fontId="48" fillId="0" borderId="12" xfId="0" applyFont="1" applyBorder="1" applyAlignment="1">
      <alignment horizontal="center" vertical="top" wrapText="1"/>
    </xf>
    <xf numFmtId="0" fontId="0" fillId="0" borderId="0" xfId="0" applyFont="1" applyFill="1" applyBorder="1"/>
    <xf numFmtId="0" fontId="15" fillId="15" borderId="0" xfId="0" applyFont="1" applyFill="1" applyBorder="1" applyAlignment="1" applyProtection="1">
      <alignment horizontal="center"/>
    </xf>
    <xf numFmtId="0" fontId="11" fillId="15" borderId="0" xfId="0" applyFont="1" applyFill="1" applyBorder="1" applyProtection="1"/>
    <xf numFmtId="0" fontId="9" fillId="15" borderId="0" xfId="0" applyFont="1" applyFill="1" applyBorder="1" applyProtection="1">
      <protection locked="0"/>
    </xf>
    <xf numFmtId="0" fontId="4" fillId="14" borderId="41" xfId="0" applyFont="1" applyFill="1" applyBorder="1" applyProtection="1"/>
    <xf numFmtId="0" fontId="4" fillId="14" borderId="19" xfId="0" applyFont="1" applyFill="1" applyBorder="1" applyProtection="1"/>
    <xf numFmtId="0" fontId="4" fillId="14" borderId="33" xfId="0" applyFont="1" applyFill="1" applyBorder="1" applyProtection="1"/>
    <xf numFmtId="0" fontId="4" fillId="14" borderId="37" xfId="0" applyFont="1" applyFill="1" applyBorder="1" applyProtection="1"/>
    <xf numFmtId="0" fontId="11" fillId="14" borderId="37" xfId="0" applyFont="1" applyFill="1" applyBorder="1" applyProtection="1"/>
    <xf numFmtId="0" fontId="29" fillId="14" borderId="50" xfId="0" applyFont="1" applyFill="1" applyBorder="1" applyProtection="1"/>
    <xf numFmtId="0" fontId="11" fillId="15" borderId="37" xfId="0" applyFont="1" applyFill="1" applyBorder="1" applyProtection="1"/>
    <xf numFmtId="0" fontId="9" fillId="15" borderId="37" xfId="0" applyFont="1" applyFill="1" applyBorder="1" applyProtection="1"/>
    <xf numFmtId="0" fontId="28" fillId="14" borderId="50" xfId="0" applyFont="1" applyFill="1" applyBorder="1" applyProtection="1"/>
    <xf numFmtId="0" fontId="9" fillId="15" borderId="37" xfId="0" applyFont="1" applyFill="1" applyBorder="1"/>
    <xf numFmtId="0" fontId="14" fillId="14" borderId="50" xfId="1" applyFill="1" applyBorder="1" applyAlignment="1" applyProtection="1"/>
    <xf numFmtId="0" fontId="44" fillId="15" borderId="37" xfId="0" applyFont="1" applyFill="1" applyBorder="1"/>
    <xf numFmtId="0" fontId="32" fillId="14" borderId="50" xfId="0" applyFont="1" applyFill="1" applyBorder="1" applyProtection="1"/>
    <xf numFmtId="0" fontId="43" fillId="15" borderId="37" xfId="0" applyFont="1" applyFill="1" applyBorder="1"/>
    <xf numFmtId="0" fontId="43" fillId="15" borderId="37" xfId="0" applyFont="1" applyFill="1" applyBorder="1" applyProtection="1">
      <protection hidden="1"/>
    </xf>
    <xf numFmtId="0" fontId="9" fillId="14" borderId="37" xfId="0" applyFont="1" applyFill="1" applyBorder="1" applyProtection="1"/>
    <xf numFmtId="0" fontId="9" fillId="14" borderId="63" xfId="0" applyFont="1" applyFill="1" applyBorder="1" applyProtection="1"/>
    <xf numFmtId="0" fontId="9" fillId="14" borderId="25" xfId="0" applyFont="1" applyFill="1" applyBorder="1" applyProtection="1"/>
    <xf numFmtId="0" fontId="9" fillId="15" borderId="0" xfId="0" applyFont="1" applyFill="1" applyBorder="1" applyAlignment="1" applyProtection="1">
      <alignment horizontal="center"/>
    </xf>
    <xf numFmtId="0" fontId="11" fillId="15" borderId="0" xfId="0" applyFont="1" applyFill="1" applyBorder="1"/>
    <xf numFmtId="0" fontId="4" fillId="15" borderId="41" xfId="0" applyFont="1" applyFill="1" applyBorder="1"/>
    <xf numFmtId="0" fontId="4" fillId="15" borderId="37" xfId="0" applyFont="1" applyFill="1" applyBorder="1"/>
    <xf numFmtId="0" fontId="39" fillId="15" borderId="37" xfId="1" applyFont="1" applyFill="1" applyBorder="1" applyAlignment="1" applyProtection="1"/>
    <xf numFmtId="0" fontId="39" fillId="15" borderId="0" xfId="1" applyFont="1" applyFill="1" applyBorder="1" applyAlignment="1" applyProtection="1"/>
    <xf numFmtId="0" fontId="9" fillId="15" borderId="0" xfId="0" applyFont="1" applyFill="1" applyBorder="1" applyAlignment="1" applyProtection="1"/>
    <xf numFmtId="0" fontId="43" fillId="15" borderId="33" xfId="0" applyFont="1" applyFill="1" applyBorder="1"/>
    <xf numFmtId="0" fontId="9" fillId="15" borderId="59" xfId="0" applyFont="1" applyFill="1" applyBorder="1" applyProtection="1"/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8" borderId="5" xfId="0" applyFont="1" applyFill="1" applyBorder="1" applyProtection="1"/>
    <xf numFmtId="2" fontId="4" fillId="0" borderId="60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6" xfId="0" applyNumberFormat="1" applyBorder="1" applyAlignment="1" applyProtection="1">
      <alignment horizontal="center"/>
      <protection locked="0"/>
    </xf>
    <xf numFmtId="0" fontId="44" fillId="0" borderId="0" xfId="0" applyFont="1" applyBorder="1"/>
    <xf numFmtId="166" fontId="4" fillId="3" borderId="6" xfId="0" applyNumberFormat="1" applyFont="1" applyFill="1" applyBorder="1" applyProtection="1">
      <protection locked="0"/>
    </xf>
    <xf numFmtId="1" fontId="4" fillId="3" borderId="6" xfId="0" applyNumberFormat="1" applyFont="1" applyFill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1" fontId="4" fillId="3" borderId="6" xfId="0" applyNumberFormat="1" applyFont="1" applyFill="1" applyBorder="1" applyAlignment="1" applyProtection="1">
      <alignment horizontal="center"/>
      <protection locked="0"/>
    </xf>
    <xf numFmtId="2" fontId="15" fillId="0" borderId="40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6" fillId="0" borderId="63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49" fontId="4" fillId="8" borderId="32" xfId="0" applyNumberFormat="1" applyFont="1" applyFill="1" applyBorder="1" applyAlignment="1" applyProtection="1">
      <alignment horizontal="center"/>
    </xf>
    <xf numFmtId="0" fontId="4" fillId="8" borderId="32" xfId="0" applyNumberFormat="1" applyFont="1" applyFill="1" applyBorder="1" applyAlignment="1" applyProtection="1">
      <alignment horizontal="center"/>
    </xf>
    <xf numFmtId="2" fontId="4" fillId="8" borderId="32" xfId="0" applyNumberFormat="1" applyFont="1" applyFill="1" applyBorder="1" applyAlignment="1" applyProtection="1">
      <alignment horizontal="center"/>
    </xf>
    <xf numFmtId="2" fontId="4" fillId="8" borderId="41" xfId="0" applyNumberFormat="1" applyFont="1" applyFill="1" applyBorder="1" applyAlignment="1" applyProtection="1">
      <alignment horizontal="center"/>
    </xf>
    <xf numFmtId="169" fontId="4" fillId="8" borderId="32" xfId="0" applyNumberFormat="1" applyFont="1" applyFill="1" applyBorder="1" applyAlignment="1" applyProtection="1">
      <alignment horizontal="center"/>
    </xf>
    <xf numFmtId="49" fontId="4" fillId="8" borderId="19" xfId="0" applyNumberFormat="1" applyFont="1" applyFill="1" applyBorder="1" applyAlignment="1" applyProtection="1">
      <alignment horizontal="center"/>
    </xf>
    <xf numFmtId="0" fontId="4" fillId="8" borderId="19" xfId="0" applyNumberFormat="1" applyFont="1" applyFill="1" applyBorder="1" applyAlignment="1" applyProtection="1">
      <alignment horizontal="center"/>
    </xf>
    <xf numFmtId="2" fontId="4" fillId="8" borderId="19" xfId="0" applyNumberFormat="1" applyFont="1" applyFill="1" applyBorder="1" applyAlignment="1" applyProtection="1">
      <alignment horizontal="center"/>
    </xf>
    <xf numFmtId="49" fontId="4" fillId="8" borderId="19" xfId="0" applyNumberFormat="1" applyFont="1" applyFill="1" applyBorder="1" applyAlignment="1" applyProtection="1">
      <alignment horizontal="center"/>
    </xf>
    <xf numFmtId="49" fontId="4" fillId="8" borderId="0" xfId="0" applyNumberFormat="1" applyFont="1" applyFill="1" applyBorder="1" applyAlignment="1" applyProtection="1">
      <alignment horizontal="center"/>
    </xf>
    <xf numFmtId="0" fontId="4" fillId="8" borderId="0" xfId="0" applyNumberFormat="1" applyFont="1" applyFill="1" applyBorder="1" applyAlignment="1" applyProtection="1">
      <alignment horizontal="center"/>
    </xf>
    <xf numFmtId="49" fontId="4" fillId="8" borderId="0" xfId="0" applyNumberFormat="1" applyFont="1" applyFill="1" applyBorder="1" applyAlignment="1" applyProtection="1">
      <alignment horizontal="center"/>
    </xf>
    <xf numFmtId="49" fontId="9" fillId="8" borderId="0" xfId="0" applyNumberFormat="1" applyFont="1" applyFill="1" applyBorder="1" applyAlignment="1" applyProtection="1">
      <alignment horizontal="left"/>
    </xf>
    <xf numFmtId="49" fontId="4" fillId="8" borderId="4" xfId="0" applyNumberFormat="1" applyFont="1" applyFill="1" applyBorder="1" applyAlignment="1" applyProtection="1">
      <alignment horizontal="left"/>
    </xf>
    <xf numFmtId="49" fontId="4" fillId="8" borderId="0" xfId="0" applyNumberFormat="1" applyFont="1" applyFill="1" applyBorder="1" applyAlignment="1" applyProtection="1">
      <alignment horizontal="left"/>
    </xf>
    <xf numFmtId="49" fontId="9" fillId="8" borderId="4" xfId="0" applyNumberFormat="1" applyFont="1" applyFill="1" applyBorder="1" applyAlignment="1" applyProtection="1">
      <alignment horizontal="left"/>
    </xf>
    <xf numFmtId="49" fontId="9" fillId="8" borderId="4" xfId="0" applyNumberFormat="1" applyFont="1" applyFill="1" applyBorder="1" applyAlignment="1" applyProtection="1">
      <alignment horizontal="left"/>
    </xf>
    <xf numFmtId="49" fontId="9" fillId="8" borderId="0" xfId="0" applyNumberFormat="1" applyFont="1" applyFill="1" applyBorder="1" applyAlignment="1" applyProtection="1">
      <alignment horizontal="left"/>
    </xf>
    <xf numFmtId="2" fontId="4" fillId="0" borderId="0" xfId="0" applyNumberFormat="1" applyFont="1" applyBorder="1" applyAlignment="1" applyProtection="1">
      <alignment horizontal="center"/>
    </xf>
    <xf numFmtId="0" fontId="6" fillId="3" borderId="41" xfId="0" applyFont="1" applyFill="1" applyBorder="1" applyProtection="1">
      <protection locked="0"/>
    </xf>
    <xf numFmtId="0" fontId="6" fillId="3" borderId="19" xfId="0" applyFont="1" applyFill="1" applyBorder="1" applyProtection="1">
      <protection locked="0"/>
    </xf>
    <xf numFmtId="0" fontId="6" fillId="3" borderId="33" xfId="0" applyFont="1" applyFill="1" applyBorder="1" applyProtection="1">
      <protection locked="0"/>
    </xf>
    <xf numFmtId="0" fontId="6" fillId="8" borderId="8" xfId="0" applyFont="1" applyFill="1" applyBorder="1" applyProtection="1"/>
    <xf numFmtId="1" fontId="4" fillId="3" borderId="9" xfId="0" applyNumberFormat="1" applyFont="1" applyFill="1" applyBorder="1" applyAlignment="1" applyProtection="1">
      <alignment horizontal="center"/>
      <protection locked="0"/>
    </xf>
    <xf numFmtId="1" fontId="4" fillId="3" borderId="33" xfId="0" applyNumberFormat="1" applyFont="1" applyFill="1" applyBorder="1" applyAlignment="1" applyProtection="1">
      <alignment horizontal="center"/>
      <protection locked="0"/>
    </xf>
    <xf numFmtId="1" fontId="4" fillId="8" borderId="7" xfId="0" applyNumberFormat="1" applyFont="1" applyFill="1" applyBorder="1" applyAlignment="1" applyProtection="1">
      <alignment horizontal="center"/>
    </xf>
    <xf numFmtId="1" fontId="4" fillId="8" borderId="8" xfId="0" applyNumberFormat="1" applyFont="1" applyFill="1" applyBorder="1" applyAlignment="1" applyProtection="1">
      <alignment horizontal="center"/>
    </xf>
    <xf numFmtId="1" fontId="4" fillId="9" borderId="50" xfId="0" applyNumberFormat="1" applyFont="1" applyFill="1" applyBorder="1" applyAlignment="1" applyProtection="1">
      <alignment horizontal="center"/>
      <protection locked="0"/>
    </xf>
    <xf numFmtId="1" fontId="4" fillId="8" borderId="7" xfId="0" applyNumberFormat="1" applyFont="1" applyFill="1" applyBorder="1" applyAlignment="1" applyProtection="1">
      <alignment horizontal="center"/>
      <protection locked="0"/>
    </xf>
    <xf numFmtId="1" fontId="4" fillId="8" borderId="8" xfId="0" applyNumberFormat="1" applyFont="1" applyFill="1" applyBorder="1" applyAlignment="1" applyProtection="1">
      <alignment horizontal="center"/>
      <protection locked="0"/>
    </xf>
    <xf numFmtId="1" fontId="4" fillId="3" borderId="59" xfId="0" applyNumberFormat="1" applyFont="1" applyFill="1" applyBorder="1" applyAlignment="1" applyProtection="1">
      <alignment horizontal="center"/>
      <protection locked="0"/>
    </xf>
    <xf numFmtId="1" fontId="4" fillId="3" borderId="50" xfId="0" applyNumberFormat="1" applyFont="1" applyFill="1" applyBorder="1" applyAlignment="1" applyProtection="1">
      <alignment horizontal="center"/>
      <protection locked="0"/>
    </xf>
    <xf numFmtId="0" fontId="45" fillId="8" borderId="0" xfId="0" applyFont="1" applyFill="1" applyBorder="1" applyProtection="1"/>
    <xf numFmtId="166" fontId="45" fillId="8" borderId="0" xfId="0" applyNumberFormat="1" applyFont="1" applyFill="1" applyBorder="1" applyProtection="1"/>
    <xf numFmtId="0" fontId="46" fillId="8" borderId="0" xfId="0" applyFont="1" applyFill="1" applyBorder="1" applyProtection="1"/>
    <xf numFmtId="2" fontId="47" fillId="8" borderId="0" xfId="0" applyNumberFormat="1" applyFont="1" applyFill="1" applyBorder="1" applyAlignment="1" applyProtection="1">
      <alignment horizontal="center"/>
    </xf>
    <xf numFmtId="1" fontId="45" fillId="8" borderId="0" xfId="0" applyNumberFormat="1" applyFont="1" applyFill="1" applyBorder="1" applyProtection="1"/>
    <xf numFmtId="0" fontId="45" fillId="8" borderId="0" xfId="0" applyFont="1" applyFill="1" applyBorder="1" applyAlignment="1" applyProtection="1">
      <alignment horizontal="center"/>
    </xf>
    <xf numFmtId="1" fontId="45" fillId="8" borderId="0" xfId="0" applyNumberFormat="1" applyFont="1" applyFill="1" applyBorder="1" applyAlignment="1" applyProtection="1">
      <alignment horizontal="center"/>
    </xf>
    <xf numFmtId="49" fontId="47" fillId="8" borderId="0" xfId="0" applyNumberFormat="1" applyFont="1" applyFill="1" applyBorder="1" applyAlignment="1" applyProtection="1">
      <alignment horizontal="center"/>
    </xf>
    <xf numFmtId="0" fontId="47" fillId="8" borderId="0" xfId="0" applyFont="1" applyFill="1" applyBorder="1" applyAlignment="1" applyProtection="1">
      <alignment horizontal="left"/>
    </xf>
    <xf numFmtId="0" fontId="4" fillId="8" borderId="4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18" xfId="0" applyFont="1" applyFill="1" applyBorder="1" applyAlignment="1" applyProtection="1">
      <alignment horizontal="center"/>
    </xf>
    <xf numFmtId="49" fontId="9" fillId="8" borderId="4" xfId="0" applyNumberFormat="1" applyFont="1" applyFill="1" applyBorder="1" applyAlignment="1" applyProtection="1">
      <alignment horizontal="left"/>
    </xf>
    <xf numFmtId="49" fontId="9" fillId="8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Protection="1"/>
    <xf numFmtId="49" fontId="4" fillId="8" borderId="4" xfId="0" applyNumberFormat="1" applyFont="1" applyFill="1" applyBorder="1" applyAlignment="1" applyProtection="1">
      <alignment horizontal="center"/>
    </xf>
    <xf numFmtId="49" fontId="4" fillId="8" borderId="0" xfId="0" applyNumberFormat="1" applyFont="1" applyFill="1" applyBorder="1" applyAlignment="1" applyProtection="1">
      <alignment horizontal="center"/>
    </xf>
    <xf numFmtId="0" fontId="4" fillId="8" borderId="19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9" fontId="4" fillId="8" borderId="18" xfId="0" applyNumberFormat="1" applyFont="1" applyFill="1" applyBorder="1" applyAlignment="1" applyProtection="1">
      <alignment horizontal="left"/>
    </xf>
    <xf numFmtId="0" fontId="0" fillId="8" borderId="32" xfId="0" applyFill="1" applyBorder="1" applyAlignment="1" applyProtection="1">
      <alignment horizontal="center"/>
    </xf>
    <xf numFmtId="49" fontId="4" fillId="8" borderId="19" xfId="0" applyNumberFormat="1" applyFont="1" applyFill="1" applyBorder="1" applyAlignment="1" applyProtection="1">
      <alignment horizontal="left"/>
    </xf>
    <xf numFmtId="49" fontId="4" fillId="8" borderId="33" xfId="0" applyNumberFormat="1" applyFont="1" applyFill="1" applyBorder="1" applyAlignment="1" applyProtection="1">
      <alignment horizontal="left"/>
    </xf>
    <xf numFmtId="0" fontId="0" fillId="8" borderId="19" xfId="0" applyFill="1" applyBorder="1" applyAlignment="1" applyProtection="1">
      <alignment horizontal="center"/>
    </xf>
    <xf numFmtId="49" fontId="4" fillId="8" borderId="6" xfId="0" applyNumberFormat="1" applyFont="1" applyFill="1" applyBorder="1" applyAlignment="1" applyProtection="1">
      <alignment horizontal="left"/>
    </xf>
    <xf numFmtId="0" fontId="4" fillId="8" borderId="4" xfId="0" applyFont="1" applyFill="1" applyBorder="1" applyProtection="1"/>
    <xf numFmtId="0" fontId="4" fillId="8" borderId="61" xfId="0" applyFont="1" applyFill="1" applyBorder="1" applyProtection="1"/>
    <xf numFmtId="0" fontId="4" fillId="8" borderId="0" xfId="0" applyFont="1" applyFill="1" applyBorder="1" applyAlignment="1" applyProtection="1">
      <protection locked="0"/>
    </xf>
    <xf numFmtId="0" fontId="4" fillId="8" borderId="0" xfId="0" applyFont="1" applyFill="1" applyBorder="1" applyAlignment="1"/>
    <xf numFmtId="166" fontId="0" fillId="8" borderId="0" xfId="0" applyNumberFormat="1" applyFill="1" applyBorder="1" applyProtection="1"/>
    <xf numFmtId="0" fontId="6" fillId="8" borderId="0" xfId="0" applyFont="1" applyFill="1" applyBorder="1" applyProtection="1"/>
    <xf numFmtId="1" fontId="0" fillId="8" borderId="0" xfId="0" applyNumberFormat="1" applyFill="1" applyBorder="1" applyProtection="1"/>
    <xf numFmtId="1" fontId="0" fillId="8" borderId="0" xfId="0" applyNumberFormat="1" applyFill="1" applyBorder="1" applyAlignment="1" applyProtection="1">
      <alignment horizontal="center"/>
    </xf>
    <xf numFmtId="0" fontId="6" fillId="0" borderId="6" xfId="0" applyFont="1" applyBorder="1" applyAlignment="1">
      <alignment horizontal="center"/>
    </xf>
    <xf numFmtId="1" fontId="44" fillId="3" borderId="6" xfId="0" applyNumberFormat="1" applyFont="1" applyFill="1" applyBorder="1" applyAlignment="1" applyProtection="1">
      <alignment horizontal="center"/>
      <protection locked="0"/>
    </xf>
    <xf numFmtId="0" fontId="4" fillId="0" borderId="61" xfId="0" applyFont="1" applyBorder="1"/>
    <xf numFmtId="0" fontId="3" fillId="8" borderId="11" xfId="0" applyFont="1" applyFill="1" applyBorder="1" applyAlignment="1" applyProtection="1"/>
    <xf numFmtId="0" fontId="3" fillId="8" borderId="8" xfId="0" applyFont="1" applyFill="1" applyBorder="1" applyAlignment="1" applyProtection="1"/>
    <xf numFmtId="0" fontId="3" fillId="8" borderId="10" xfId="0" applyFont="1" applyFill="1" applyBorder="1" applyAlignment="1" applyProtection="1"/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11" xfId="0" applyFont="1" applyBorder="1"/>
    <xf numFmtId="0" fontId="4" fillId="8" borderId="8" xfId="0" applyFont="1" applyFill="1" applyBorder="1" applyAlignment="1" applyProtection="1">
      <alignment horizontal="center"/>
    </xf>
    <xf numFmtId="0" fontId="4" fillId="0" borderId="26" xfId="0" applyFont="1" applyBorder="1" applyProtection="1"/>
    <xf numFmtId="0" fontId="4" fillId="0" borderId="17" xfId="0" applyFont="1" applyBorder="1" applyProtection="1"/>
    <xf numFmtId="0" fontId="3" fillId="0" borderId="17" xfId="0" applyFont="1" applyBorder="1" applyProtection="1"/>
    <xf numFmtId="0" fontId="3" fillId="0" borderId="17" xfId="0" applyFont="1" applyBorder="1" applyAlignment="1" applyProtection="1">
      <alignment horizontal="right"/>
    </xf>
    <xf numFmtId="2" fontId="3" fillId="0" borderId="64" xfId="0" applyNumberFormat="1" applyFont="1" applyBorder="1" applyAlignment="1" applyProtection="1">
      <alignment horizontal="center"/>
    </xf>
    <xf numFmtId="0" fontId="4" fillId="0" borderId="25" xfId="0" applyFont="1" applyBorder="1" applyProtection="1"/>
    <xf numFmtId="0" fontId="4" fillId="0" borderId="62" xfId="0" applyFont="1" applyBorder="1" applyProtection="1"/>
    <xf numFmtId="0" fontId="4" fillId="8" borderId="8" xfId="0" applyFont="1" applyFill="1" applyBorder="1" applyAlignment="1" applyProtection="1"/>
    <xf numFmtId="0" fontId="4" fillId="8" borderId="19" xfId="0" applyFont="1" applyFill="1" applyBorder="1" applyAlignment="1" applyProtection="1"/>
    <xf numFmtId="2" fontId="4" fillId="0" borderId="10" xfId="0" applyNumberFormat="1" applyFont="1" applyBorder="1" applyAlignment="1" applyProtection="1">
      <alignment horizontal="center"/>
    </xf>
    <xf numFmtId="2" fontId="4" fillId="0" borderId="10" xfId="0" applyNumberFormat="1" applyFont="1" applyBorder="1" applyProtection="1"/>
    <xf numFmtId="0" fontId="4" fillId="8" borderId="6" xfId="0" applyFont="1" applyFill="1" applyBorder="1" applyAlignment="1" applyProtection="1">
      <alignment horizontal="center" vertical="center"/>
    </xf>
    <xf numFmtId="9" fontId="4" fillId="3" borderId="6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right"/>
    </xf>
    <xf numFmtId="165" fontId="4" fillId="0" borderId="0" xfId="0" applyNumberFormat="1" applyFont="1" applyBorder="1" applyAlignment="1" applyProtection="1">
      <alignment horizontal="right"/>
    </xf>
    <xf numFmtId="2" fontId="3" fillId="0" borderId="28" xfId="0" applyNumberFormat="1" applyFont="1" applyBorder="1" applyAlignment="1" applyProtection="1">
      <alignment horizontal="right"/>
    </xf>
    <xf numFmtId="0" fontId="4" fillId="0" borderId="4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vertical="justify" wrapText="1"/>
    </xf>
    <xf numFmtId="0" fontId="4" fillId="0" borderId="7" xfId="0" applyFont="1" applyFill="1" applyBorder="1" applyAlignment="1" applyProtection="1">
      <alignment horizontal="center" vertical="justify" wrapText="1"/>
    </xf>
    <xf numFmtId="9" fontId="4" fillId="0" borderId="34" xfId="5" applyFont="1" applyBorder="1" applyAlignment="1" applyProtection="1">
      <alignment horizontal="center"/>
      <protection locked="0"/>
    </xf>
    <xf numFmtId="9" fontId="4" fillId="0" borderId="0" xfId="5" applyFont="1" applyBorder="1" applyAlignment="1" applyProtection="1">
      <alignment horizontal="center"/>
      <protection locked="0"/>
    </xf>
    <xf numFmtId="9" fontId="4" fillId="0" borderId="25" xfId="5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34" xfId="0" applyFont="1" applyBorder="1" applyAlignment="1" applyProtection="1">
      <alignment horizontal="center" wrapText="1"/>
    </xf>
    <xf numFmtId="0" fontId="4" fillId="0" borderId="34" xfId="0" applyFont="1" applyBorder="1" applyAlignment="1" applyProtection="1">
      <alignment horizontal="center" wrapText="1"/>
    </xf>
    <xf numFmtId="0" fontId="6" fillId="0" borderId="60" xfId="0" applyFont="1" applyBorder="1" applyAlignment="1" applyProtection="1">
      <alignment horizontal="center" vertical="top" wrapText="1"/>
    </xf>
    <xf numFmtId="0" fontId="6" fillId="0" borderId="34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wrapText="1"/>
    </xf>
    <xf numFmtId="1" fontId="4" fillId="9" borderId="6" xfId="0" applyNumberFormat="1" applyFont="1" applyFill="1" applyBorder="1" applyAlignment="1" applyProtection="1">
      <alignment horizontal="center"/>
      <protection locked="0"/>
    </xf>
    <xf numFmtId="1" fontId="4" fillId="3" borderId="32" xfId="0" applyNumberFormat="1" applyFont="1" applyFill="1" applyBorder="1" applyAlignment="1" applyProtection="1">
      <alignment horizontal="center"/>
      <protection locked="0"/>
    </xf>
    <xf numFmtId="1" fontId="4" fillId="9" borderId="34" xfId="0" applyNumberFormat="1" applyFont="1" applyFill="1" applyBorder="1" applyProtection="1">
      <protection locked="0"/>
    </xf>
    <xf numFmtId="1" fontId="4" fillId="9" borderId="32" xfId="0" applyNumberFormat="1" applyFont="1" applyFill="1" applyBorder="1" applyAlignment="1" applyProtection="1">
      <alignment horizontal="center"/>
      <protection locked="0"/>
    </xf>
    <xf numFmtId="1" fontId="4" fillId="9" borderId="34" xfId="0" applyNumberFormat="1" applyFont="1" applyFill="1" applyBorder="1" applyAlignment="1" applyProtection="1">
      <alignment horizontal="center"/>
      <protection locked="0"/>
    </xf>
    <xf numFmtId="2" fontId="35" fillId="4" borderId="28" xfId="0" applyNumberFormat="1" applyFont="1" applyFill="1" applyBorder="1" applyProtection="1"/>
    <xf numFmtId="0" fontId="44" fillId="12" borderId="23" xfId="0" applyFont="1" applyFill="1" applyBorder="1" applyAlignment="1" applyProtection="1">
      <alignment horizontal="center"/>
      <protection locked="0"/>
    </xf>
    <xf numFmtId="169" fontId="44" fillId="12" borderId="45" xfId="0" applyNumberFormat="1" applyFont="1" applyFill="1" applyBorder="1" applyAlignment="1" applyProtection="1">
      <alignment horizontal="center"/>
      <protection locked="0"/>
    </xf>
    <xf numFmtId="2" fontId="44" fillId="12" borderId="22" xfId="0" applyNumberFormat="1" applyFont="1" applyFill="1" applyBorder="1" applyAlignment="1" applyProtection="1">
      <alignment horizontal="center"/>
      <protection locked="0"/>
    </xf>
    <xf numFmtId="0" fontId="44" fillId="12" borderId="11" xfId="0" applyFont="1" applyFill="1" applyBorder="1" applyAlignment="1" applyProtection="1">
      <alignment horizontal="center"/>
      <protection locked="0"/>
    </xf>
    <xf numFmtId="169" fontId="44" fillId="12" borderId="44" xfId="0" applyNumberFormat="1" applyFont="1" applyFill="1" applyBorder="1" applyAlignment="1" applyProtection="1">
      <alignment horizontal="center"/>
      <protection locked="0"/>
    </xf>
    <xf numFmtId="2" fontId="44" fillId="12" borderId="12" xfId="0" applyNumberFormat="1" applyFont="1" applyFill="1" applyBorder="1" applyAlignment="1" applyProtection="1">
      <alignment horizontal="center"/>
      <protection locked="0"/>
    </xf>
    <xf numFmtId="0" fontId="44" fillId="12" borderId="13" xfId="0" applyFont="1" applyFill="1" applyBorder="1" applyAlignment="1" applyProtection="1">
      <alignment horizontal="center"/>
      <protection locked="0"/>
    </xf>
    <xf numFmtId="169" fontId="44" fillId="12" borderId="46" xfId="0" applyNumberFormat="1" applyFont="1" applyFill="1" applyBorder="1" applyAlignment="1" applyProtection="1">
      <alignment horizontal="center"/>
      <protection locked="0"/>
    </xf>
    <xf numFmtId="2" fontId="44" fillId="12" borderId="47" xfId="0" applyNumberFormat="1" applyFont="1" applyFill="1" applyBorder="1" applyAlignment="1" applyProtection="1">
      <alignment horizontal="center"/>
      <protection locked="0"/>
    </xf>
    <xf numFmtId="0" fontId="44" fillId="11" borderId="55" xfId="0" applyFont="1" applyFill="1" applyBorder="1" applyAlignment="1" applyProtection="1">
      <alignment horizontal="center"/>
      <protection locked="0"/>
    </xf>
    <xf numFmtId="169" fontId="44" fillId="11" borderId="45" xfId="0" applyNumberFormat="1" applyFont="1" applyFill="1" applyBorder="1" applyAlignment="1" applyProtection="1">
      <alignment horizontal="center"/>
      <protection locked="0"/>
    </xf>
    <xf numFmtId="2" fontId="44" fillId="11" borderId="22" xfId="0" applyNumberFormat="1" applyFont="1" applyFill="1" applyBorder="1" applyAlignment="1" applyProtection="1">
      <alignment horizontal="center"/>
      <protection locked="0"/>
    </xf>
    <xf numFmtId="169" fontId="44" fillId="11" borderId="57" xfId="0" applyNumberFormat="1" applyFont="1" applyFill="1" applyBorder="1" applyAlignment="1" applyProtection="1">
      <alignment horizontal="center"/>
      <protection locked="0"/>
    </xf>
    <xf numFmtId="2" fontId="44" fillId="11" borderId="58" xfId="0" applyNumberFormat="1" applyFont="1" applyFill="1" applyBorder="1" applyAlignment="1" applyProtection="1">
      <alignment horizontal="center"/>
      <protection locked="0"/>
    </xf>
    <xf numFmtId="0" fontId="44" fillId="11" borderId="54" xfId="0" applyFont="1" applyFill="1" applyBorder="1" applyAlignment="1" applyProtection="1">
      <alignment horizontal="center"/>
      <protection locked="0"/>
    </xf>
    <xf numFmtId="169" fontId="44" fillId="11" borderId="44" xfId="0" applyNumberFormat="1" applyFont="1" applyFill="1" applyBorder="1" applyAlignment="1" applyProtection="1">
      <alignment horizontal="center"/>
      <protection locked="0"/>
    </xf>
    <xf numFmtId="2" fontId="44" fillId="11" borderId="12" xfId="0" applyNumberFormat="1" applyFont="1" applyFill="1" applyBorder="1" applyAlignment="1" applyProtection="1">
      <alignment horizontal="center"/>
      <protection locked="0"/>
    </xf>
    <xf numFmtId="169" fontId="44" fillId="11" borderId="9" xfId="0" applyNumberFormat="1" applyFont="1" applyFill="1" applyBorder="1" applyAlignment="1" applyProtection="1">
      <alignment horizontal="center"/>
      <protection locked="0"/>
    </xf>
    <xf numFmtId="2" fontId="44" fillId="11" borderId="7" xfId="0" applyNumberFormat="1" applyFont="1" applyFill="1" applyBorder="1" applyAlignment="1" applyProtection="1">
      <alignment horizontal="center"/>
      <protection locked="0"/>
    </xf>
    <xf numFmtId="0" fontId="44" fillId="11" borderId="56" xfId="0" applyFont="1" applyFill="1" applyBorder="1" applyAlignment="1" applyProtection="1">
      <alignment horizontal="center"/>
      <protection locked="0"/>
    </xf>
    <xf numFmtId="2" fontId="44" fillId="11" borderId="47" xfId="0" applyNumberFormat="1" applyFont="1" applyFill="1" applyBorder="1" applyAlignment="1" applyProtection="1">
      <alignment horizontal="center"/>
      <protection locked="0"/>
    </xf>
    <xf numFmtId="169" fontId="44" fillId="11" borderId="33" xfId="0" applyNumberFormat="1" applyFont="1" applyFill="1" applyBorder="1" applyAlignment="1" applyProtection="1">
      <alignment horizontal="center"/>
      <protection locked="0"/>
    </xf>
    <xf numFmtId="2" fontId="44" fillId="11" borderId="41" xfId="0" applyNumberFormat="1" applyFont="1" applyFill="1" applyBorder="1" applyAlignment="1" applyProtection="1">
      <alignment horizontal="center"/>
      <protection locked="0"/>
    </xf>
    <xf numFmtId="169" fontId="44" fillId="11" borderId="46" xfId="0" applyNumberFormat="1" applyFont="1" applyFill="1" applyBorder="1" applyAlignment="1" applyProtection="1">
      <alignment horizontal="center"/>
      <protection locked="0"/>
    </xf>
    <xf numFmtId="0" fontId="44" fillId="3" borderId="55" xfId="0" applyFont="1" applyFill="1" applyBorder="1" applyAlignment="1" applyProtection="1">
      <alignment horizontal="center"/>
      <protection locked="0"/>
    </xf>
    <xf numFmtId="169" fontId="44" fillId="3" borderId="44" xfId="0" applyNumberFormat="1" applyFont="1" applyFill="1" applyBorder="1" applyAlignment="1" applyProtection="1">
      <alignment horizontal="center"/>
      <protection locked="0"/>
    </xf>
    <xf numFmtId="2" fontId="44" fillId="3" borderId="12" xfId="0" applyNumberFormat="1" applyFont="1" applyFill="1" applyBorder="1" applyAlignment="1" applyProtection="1">
      <alignment horizontal="center"/>
      <protection locked="0"/>
    </xf>
    <xf numFmtId="2" fontId="44" fillId="3" borderId="7" xfId="0" applyNumberFormat="1" applyFont="1" applyFill="1" applyBorder="1" applyAlignment="1" applyProtection="1">
      <alignment horizontal="center"/>
      <protection locked="0"/>
    </xf>
    <xf numFmtId="0" fontId="44" fillId="3" borderId="54" xfId="0" applyFont="1" applyFill="1" applyBorder="1" applyAlignment="1" applyProtection="1">
      <alignment horizontal="center"/>
      <protection locked="0"/>
    </xf>
    <xf numFmtId="49" fontId="9" fillId="8" borderId="4" xfId="0" applyNumberFormat="1" applyFont="1" applyFill="1" applyBorder="1" applyAlignment="1" applyProtection="1">
      <alignment horizontal="left"/>
    </xf>
    <xf numFmtId="49" fontId="9" fillId="8" borderId="0" xfId="0" applyNumberFormat="1" applyFont="1" applyFill="1" applyBorder="1" applyAlignment="1" applyProtection="1">
      <alignment horizontal="left"/>
    </xf>
    <xf numFmtId="0" fontId="15" fillId="0" borderId="13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4" fillId="8" borderId="18" xfId="0" applyFont="1" applyFill="1" applyBorder="1" applyAlignment="1" applyProtection="1">
      <alignment horizontal="center"/>
    </xf>
    <xf numFmtId="0" fontId="4" fillId="8" borderId="19" xfId="0" applyFont="1" applyFill="1" applyBorder="1" applyAlignment="1" applyProtection="1">
      <alignment horizontal="center"/>
    </xf>
    <xf numFmtId="49" fontId="4" fillId="8" borderId="18" xfId="0" applyNumberFormat="1" applyFont="1" applyFill="1" applyBorder="1" applyAlignment="1" applyProtection="1">
      <alignment horizontal="center"/>
    </xf>
    <xf numFmtId="49" fontId="4" fillId="8" borderId="19" xfId="0" applyNumberFormat="1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49" fontId="4" fillId="8" borderId="4" xfId="0" applyNumberFormat="1" applyFont="1" applyFill="1" applyBorder="1" applyAlignment="1" applyProtection="1">
      <alignment horizontal="center"/>
    </xf>
    <xf numFmtId="49" fontId="4" fillId="8" borderId="0" xfId="0" applyNumberFormat="1" applyFont="1" applyFill="1" applyBorder="1" applyAlignment="1" applyProtection="1">
      <alignment horizontal="center"/>
    </xf>
    <xf numFmtId="0" fontId="4" fillId="0" borderId="11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8" borderId="11" xfId="0" applyFont="1" applyFill="1" applyBorder="1" applyAlignment="1" applyProtection="1">
      <alignment horizontal="center"/>
    </xf>
    <xf numFmtId="0" fontId="4" fillId="8" borderId="9" xfId="0" applyFont="1" applyFill="1" applyBorder="1" applyAlignment="1" applyProtection="1">
      <alignment horizontal="center"/>
    </xf>
    <xf numFmtId="0" fontId="4" fillId="8" borderId="33" xfId="0" applyFont="1" applyFill="1" applyBorder="1" applyAlignment="1" applyProtection="1">
      <alignment horizontal="center"/>
    </xf>
    <xf numFmtId="49" fontId="4" fillId="8" borderId="33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50" xfId="0" applyFont="1" applyBorder="1" applyAlignment="1" applyProtection="1">
      <alignment horizontal="right"/>
    </xf>
    <xf numFmtId="49" fontId="6" fillId="0" borderId="18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4" fillId="8" borderId="18" xfId="0" applyNumberFormat="1" applyFont="1" applyFill="1" applyBorder="1" applyAlignment="1" applyProtection="1">
      <alignment horizontal="center"/>
    </xf>
    <xf numFmtId="0" fontId="4" fillId="8" borderId="4" xfId="0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61" xfId="0" applyFont="1" applyBorder="1" applyAlignment="1" applyProtection="1">
      <alignment horizontal="center" wrapText="1"/>
    </xf>
    <xf numFmtId="0" fontId="4" fillId="0" borderId="59" xfId="0" applyFont="1" applyBorder="1" applyAlignment="1" applyProtection="1">
      <alignment horizontal="center" wrapText="1"/>
    </xf>
    <xf numFmtId="0" fontId="3" fillId="8" borderId="11" xfId="0" applyFont="1" applyFill="1" applyBorder="1" applyAlignment="1" applyProtection="1">
      <alignment horizontal="center" wrapText="1"/>
    </xf>
    <xf numFmtId="0" fontId="3" fillId="8" borderId="8" xfId="0" applyFont="1" applyFill="1" applyBorder="1" applyAlignment="1" applyProtection="1">
      <alignment horizontal="center" wrapText="1"/>
    </xf>
    <xf numFmtId="0" fontId="3" fillId="8" borderId="10" xfId="0" applyFont="1" applyFill="1" applyBorder="1" applyAlignment="1" applyProtection="1">
      <alignment horizontal="center" wrapText="1"/>
    </xf>
    <xf numFmtId="0" fontId="4" fillId="8" borderId="61" xfId="0" applyFont="1" applyFill="1" applyBorder="1" applyAlignment="1" applyProtection="1">
      <alignment horizontal="center" vertical="top" wrapText="1"/>
    </xf>
    <xf numFmtId="0" fontId="4" fillId="8" borderId="59" xfId="0" applyFont="1" applyFill="1" applyBorder="1" applyAlignment="1" applyProtection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11" fillId="15" borderId="0" xfId="0" applyFont="1" applyFill="1" applyBorder="1" applyAlignment="1" applyProtection="1">
      <alignment horizontal="center"/>
    </xf>
    <xf numFmtId="0" fontId="9" fillId="0" borderId="11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3" fillId="0" borderId="24" xfId="1" applyFont="1" applyBorder="1" applyAlignment="1" applyProtection="1">
      <alignment horizontal="center" vertical="top" wrapText="1"/>
    </xf>
    <xf numFmtId="0" fontId="43" fillId="0" borderId="2" xfId="1" applyFont="1" applyBorder="1" applyAlignment="1" applyProtection="1">
      <alignment horizontal="center" vertical="top" wrapText="1"/>
    </xf>
    <xf numFmtId="0" fontId="43" fillId="0" borderId="3" xfId="1" applyFont="1" applyBorder="1" applyAlignment="1" applyProtection="1">
      <alignment horizontal="center" vertical="top" wrapText="1"/>
    </xf>
    <xf numFmtId="0" fontId="43" fillId="0" borderId="4" xfId="1" applyFont="1" applyBorder="1" applyAlignment="1" applyProtection="1">
      <alignment horizontal="center" vertical="top" wrapText="1"/>
    </xf>
    <xf numFmtId="0" fontId="43" fillId="0" borderId="0" xfId="1" applyFont="1" applyBorder="1" applyAlignment="1" applyProtection="1">
      <alignment horizontal="center" vertical="top" wrapText="1"/>
    </xf>
    <xf numFmtId="0" fontId="43" fillId="0" borderId="5" xfId="1" applyFont="1" applyBorder="1" applyAlignment="1" applyProtection="1">
      <alignment horizontal="center" vertical="top" wrapText="1"/>
    </xf>
    <xf numFmtId="0" fontId="43" fillId="0" borderId="61" xfId="1" applyFont="1" applyBorder="1" applyAlignment="1" applyProtection="1">
      <alignment horizontal="center" vertical="top" wrapText="1"/>
    </xf>
    <xf numFmtId="0" fontId="43" fillId="0" borderId="25" xfId="1" applyFont="1" applyBorder="1" applyAlignment="1" applyProtection="1">
      <alignment horizontal="center" vertical="top" wrapText="1"/>
    </xf>
    <xf numFmtId="0" fontId="43" fillId="0" borderId="62" xfId="1" applyFont="1" applyBorder="1" applyAlignment="1" applyProtection="1">
      <alignment horizontal="center" vertical="top" wrapText="1"/>
    </xf>
    <xf numFmtId="0" fontId="14" fillId="14" borderId="37" xfId="1" applyFill="1" applyBorder="1" applyAlignment="1" applyProtection="1">
      <alignment horizontal="left"/>
      <protection locked="0"/>
    </xf>
    <xf numFmtId="0" fontId="14" fillId="14" borderId="0" xfId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8" borderId="61" xfId="0" applyFont="1" applyFill="1" applyBorder="1" applyAlignment="1" applyProtection="1">
      <alignment horizontal="left" wrapText="1"/>
      <protection locked="0"/>
    </xf>
    <xf numFmtId="0" fontId="6" fillId="8" borderId="25" xfId="0" applyFont="1" applyFill="1" applyBorder="1" applyAlignment="1" applyProtection="1">
      <alignment horizontal="left" wrapText="1"/>
      <protection locked="0"/>
    </xf>
    <xf numFmtId="0" fontId="6" fillId="8" borderId="59" xfId="0" applyFont="1" applyFill="1" applyBorder="1" applyAlignment="1" applyProtection="1">
      <alignment horizontal="left" wrapText="1"/>
      <protection locked="0"/>
    </xf>
    <xf numFmtId="49" fontId="6" fillId="0" borderId="61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left" wrapText="1"/>
    </xf>
    <xf numFmtId="49" fontId="6" fillId="0" borderId="59" xfId="0" applyNumberFormat="1" applyFont="1" applyBorder="1" applyAlignment="1">
      <alignment horizontal="left" wrapText="1"/>
    </xf>
    <xf numFmtId="0" fontId="4" fillId="8" borderId="0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3" borderId="17" xfId="0" applyFont="1" applyFill="1" applyBorder="1" applyAlignment="1" applyProtection="1">
      <alignment horizontal="center"/>
      <protection locked="0"/>
    </xf>
    <xf numFmtId="0" fontId="4" fillId="8" borderId="61" xfId="0" applyFont="1" applyFill="1" applyBorder="1" applyAlignment="1" applyProtection="1">
      <alignment horizontal="center" wrapText="1"/>
    </xf>
    <xf numFmtId="0" fontId="4" fillId="8" borderId="59" xfId="0" applyFont="1" applyFill="1" applyBorder="1" applyAlignment="1" applyProtection="1">
      <alignment horizontal="center" wrapText="1"/>
    </xf>
    <xf numFmtId="0" fontId="9" fillId="14" borderId="0" xfId="0" applyFont="1" applyFill="1" applyBorder="1" applyAlignment="1" applyProtection="1">
      <alignment horizontal="center"/>
    </xf>
    <xf numFmtId="0" fontId="14" fillId="15" borderId="0" xfId="1" applyFill="1" applyBorder="1" applyAlignment="1" applyProtection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4" fillId="14" borderId="0" xfId="1" applyFill="1" applyBorder="1" applyAlignment="1" applyProtection="1">
      <alignment horizontal="center"/>
    </xf>
    <xf numFmtId="0" fontId="14" fillId="14" borderId="0" xfId="1" applyFont="1" applyFill="1" applyBorder="1" applyAlignment="1" applyProtection="1"/>
    <xf numFmtId="0" fontId="14" fillId="14" borderId="0" xfId="1" applyFill="1" applyBorder="1" applyAlignment="1" applyProtection="1"/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3" fillId="0" borderId="24" xfId="0" applyFont="1" applyBorder="1" applyAlignment="1">
      <alignment horizontal="left" vertical="top" wrapText="1" readingOrder="1"/>
    </xf>
    <xf numFmtId="0" fontId="43" fillId="0" borderId="2" xfId="0" applyFont="1" applyBorder="1" applyAlignment="1">
      <alignment horizontal="left" vertical="top" wrapText="1" readingOrder="1"/>
    </xf>
    <xf numFmtId="0" fontId="43" fillId="0" borderId="3" xfId="0" applyFont="1" applyBorder="1" applyAlignment="1">
      <alignment horizontal="left" vertical="top" wrapText="1" readingOrder="1"/>
    </xf>
    <xf numFmtId="0" fontId="43" fillId="0" borderId="4" xfId="0" applyFont="1" applyBorder="1" applyAlignment="1">
      <alignment horizontal="left" vertical="top" wrapText="1" readingOrder="1"/>
    </xf>
    <xf numFmtId="0" fontId="43" fillId="0" borderId="0" xfId="0" applyFont="1" applyBorder="1" applyAlignment="1">
      <alignment horizontal="left" vertical="top" wrapText="1" readingOrder="1"/>
    </xf>
    <xf numFmtId="0" fontId="43" fillId="0" borderId="5" xfId="0" applyFont="1" applyBorder="1" applyAlignment="1">
      <alignment horizontal="left" vertical="top" wrapText="1" readingOrder="1"/>
    </xf>
    <xf numFmtId="0" fontId="43" fillId="0" borderId="61" xfId="0" applyFont="1" applyBorder="1" applyAlignment="1">
      <alignment horizontal="left" vertical="top" wrapText="1" readingOrder="1"/>
    </xf>
    <xf numFmtId="0" fontId="43" fillId="0" borderId="25" xfId="0" applyFont="1" applyBorder="1" applyAlignment="1">
      <alignment horizontal="left" vertical="top" wrapText="1" readingOrder="1"/>
    </xf>
    <xf numFmtId="0" fontId="43" fillId="0" borderId="62" xfId="0" applyFont="1" applyBorder="1" applyAlignment="1">
      <alignment horizontal="left" vertical="top" wrapText="1" readingOrder="1"/>
    </xf>
    <xf numFmtId="0" fontId="43" fillId="0" borderId="24" xfId="0" applyFont="1" applyBorder="1" applyAlignment="1" applyProtection="1">
      <alignment horizontal="center"/>
    </xf>
    <xf numFmtId="0" fontId="43" fillId="0" borderId="2" xfId="0" applyFont="1" applyBorder="1" applyAlignment="1" applyProtection="1">
      <alignment horizontal="center"/>
    </xf>
    <xf numFmtId="0" fontId="43" fillId="0" borderId="3" xfId="0" applyFont="1" applyBorder="1" applyAlignment="1" applyProtection="1">
      <alignment horizontal="center"/>
    </xf>
    <xf numFmtId="0" fontId="3" fillId="0" borderId="6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 readingOrder="1"/>
    </xf>
    <xf numFmtId="0" fontId="1" fillId="0" borderId="3" xfId="0" applyFont="1" applyBorder="1" applyAlignment="1">
      <alignment horizontal="left" vertical="top" wrapText="1" readingOrder="1"/>
    </xf>
    <xf numFmtId="0" fontId="1" fillId="0" borderId="4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5" xfId="0" applyFont="1" applyBorder="1" applyAlignment="1">
      <alignment horizontal="left" vertical="top" wrapText="1" readingOrder="1"/>
    </xf>
    <xf numFmtId="0" fontId="1" fillId="0" borderId="61" xfId="0" applyFont="1" applyBorder="1" applyAlignment="1">
      <alignment horizontal="left" vertical="top" wrapText="1" readingOrder="1"/>
    </xf>
    <xf numFmtId="0" fontId="1" fillId="0" borderId="25" xfId="0" applyFont="1" applyBorder="1" applyAlignment="1">
      <alignment horizontal="left" vertical="top" wrapText="1" readingOrder="1"/>
    </xf>
    <xf numFmtId="0" fontId="1" fillId="0" borderId="62" xfId="0" applyFont="1" applyBorder="1" applyAlignment="1">
      <alignment horizontal="left" vertical="top" wrapText="1" readingOrder="1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3" fillId="0" borderId="24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1" fillId="0" borderId="5" xfId="0" applyFont="1" applyBorder="1" applyAlignment="1">
      <alignment horizontal="center" vertical="top" wrapText="1" readingOrder="1"/>
    </xf>
    <xf numFmtId="0" fontId="1" fillId="0" borderId="61" xfId="0" applyFont="1" applyBorder="1" applyAlignment="1">
      <alignment horizontal="center" vertical="top" wrapText="1" readingOrder="1"/>
    </xf>
    <xf numFmtId="0" fontId="1" fillId="0" borderId="25" xfId="0" applyFont="1" applyBorder="1" applyAlignment="1">
      <alignment horizontal="center" vertical="top" wrapText="1" readingOrder="1"/>
    </xf>
    <xf numFmtId="0" fontId="1" fillId="0" borderId="62" xfId="0" applyFont="1" applyBorder="1" applyAlignment="1">
      <alignment horizontal="center" vertical="top" wrapText="1" readingOrder="1"/>
    </xf>
    <xf numFmtId="0" fontId="14" fillId="15" borderId="37" xfId="1" applyFill="1" applyBorder="1" applyAlignment="1" applyProtection="1">
      <alignment horizontal="left"/>
    </xf>
    <xf numFmtId="0" fontId="14" fillId="15" borderId="0" xfId="1" applyFill="1" applyBorder="1" applyAlignment="1" applyProtection="1">
      <alignment horizontal="left"/>
    </xf>
    <xf numFmtId="0" fontId="14" fillId="15" borderId="37" xfId="1" applyFill="1" applyBorder="1" applyAlignment="1" applyProtection="1">
      <alignment horizontal="left"/>
      <protection locked="0"/>
    </xf>
    <xf numFmtId="0" fontId="14" fillId="15" borderId="0" xfId="1" applyFill="1" applyBorder="1" applyAlignment="1" applyProtection="1">
      <alignment horizontal="left"/>
      <protection locked="0"/>
    </xf>
    <xf numFmtId="0" fontId="14" fillId="15" borderId="37" xfId="1" applyFill="1" applyBorder="1" applyAlignment="1" applyProtection="1">
      <protection locked="0"/>
    </xf>
    <xf numFmtId="0" fontId="14" fillId="15" borderId="0" xfId="1" applyFill="1" applyBorder="1" applyAlignment="1" applyProtection="1">
      <protection locked="0"/>
    </xf>
    <xf numFmtId="0" fontId="14" fillId="14" borderId="37" xfId="1" applyFill="1" applyBorder="1" applyAlignment="1" applyProtection="1">
      <alignment horizontal="left"/>
    </xf>
    <xf numFmtId="0" fontId="14" fillId="14" borderId="0" xfId="1" applyFill="1" applyBorder="1" applyAlignment="1" applyProtection="1">
      <alignment horizontal="left"/>
    </xf>
    <xf numFmtId="0" fontId="44" fillId="14" borderId="25" xfId="0" applyFont="1" applyFill="1" applyBorder="1" applyAlignment="1" applyProtection="1">
      <alignment horizontal="right"/>
    </xf>
    <xf numFmtId="0" fontId="8" fillId="14" borderId="25" xfId="0" applyFont="1" applyFill="1" applyBorder="1" applyAlignment="1" applyProtection="1">
      <alignment horizontal="right"/>
    </xf>
    <xf numFmtId="0" fontId="8" fillId="14" borderId="59" xfId="0" applyFont="1" applyFill="1" applyBorder="1" applyAlignment="1" applyProtection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0" fontId="10" fillId="0" borderId="17" xfId="0" applyFont="1" applyBorder="1" applyAlignment="1" applyProtection="1">
      <alignment horizontal="center"/>
    </xf>
    <xf numFmtId="0" fontId="14" fillId="14" borderId="0" xfId="1" applyFill="1" applyBorder="1" applyAlignment="1" applyProtection="1">
      <alignment horizontal="left" wrapText="1"/>
    </xf>
    <xf numFmtId="0" fontId="14" fillId="14" borderId="50" xfId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4" fillId="15" borderId="63" xfId="1" applyFill="1" applyBorder="1" applyAlignment="1" applyProtection="1">
      <alignment horizontal="left"/>
    </xf>
    <xf numFmtId="0" fontId="9" fillId="15" borderId="25" xfId="0" applyFont="1" applyFill="1" applyBorder="1" applyAlignment="1">
      <alignment horizontal="left"/>
    </xf>
    <xf numFmtId="0" fontId="4" fillId="0" borderId="0" xfId="0" applyFont="1" applyProtection="1"/>
    <xf numFmtId="0" fontId="9" fillId="0" borderId="0" xfId="0" applyFont="1" applyProtection="1"/>
    <xf numFmtId="0" fontId="14" fillId="14" borderId="37" xfId="1" applyFill="1" applyBorder="1" applyAlignment="1" applyProtection="1">
      <alignment horizontal="left" wrapText="1"/>
    </xf>
    <xf numFmtId="0" fontId="22" fillId="14" borderId="37" xfId="0" applyFont="1" applyFill="1" applyBorder="1" applyAlignment="1" applyProtection="1">
      <alignment horizontal="center"/>
    </xf>
    <xf numFmtId="0" fontId="22" fillId="14" borderId="0" xfId="0" applyFont="1" applyFill="1" applyBorder="1" applyAlignment="1" applyProtection="1">
      <alignment horizontal="center"/>
    </xf>
    <xf numFmtId="49" fontId="6" fillId="0" borderId="33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left"/>
    </xf>
    <xf numFmtId="49" fontId="6" fillId="8" borderId="0" xfId="0" applyNumberFormat="1" applyFont="1" applyFill="1" applyBorder="1" applyAlignment="1" applyProtection="1">
      <alignment horizontal="left"/>
    </xf>
    <xf numFmtId="49" fontId="6" fillId="8" borderId="18" xfId="0" applyNumberFormat="1" applyFont="1" applyFill="1" applyBorder="1" applyAlignment="1" applyProtection="1">
      <alignment horizontal="left"/>
    </xf>
    <xf numFmtId="49" fontId="6" fillId="8" borderId="33" xfId="0" applyNumberFormat="1" applyFont="1" applyFill="1" applyBorder="1" applyAlignment="1" applyProtection="1">
      <alignment horizontal="left"/>
    </xf>
    <xf numFmtId="49" fontId="6" fillId="8" borderId="19" xfId="0" applyNumberFormat="1" applyFont="1" applyFill="1" applyBorder="1" applyAlignment="1" applyProtection="1">
      <alignment horizontal="left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0" fontId="4" fillId="0" borderId="9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 wrapText="1"/>
    </xf>
    <xf numFmtId="2" fontId="4" fillId="0" borderId="6" xfId="0" applyNumberFormat="1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 wrapText="1"/>
    </xf>
    <xf numFmtId="2" fontId="4" fillId="0" borderId="7" xfId="0" applyNumberFormat="1" applyFont="1" applyBorder="1" applyAlignment="1" applyProtection="1">
      <alignment horizontal="center"/>
    </xf>
    <xf numFmtId="2" fontId="4" fillId="0" borderId="41" xfId="0" applyNumberFormat="1" applyFont="1" applyBorder="1" applyAlignment="1" applyProtection="1">
      <alignment horizontal="center"/>
    </xf>
    <xf numFmtId="2" fontId="4" fillId="0" borderId="33" xfId="0" applyNumberFormat="1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14" fillId="14" borderId="37" xfId="1" applyFill="1" applyBorder="1" applyAlignment="1" applyProtection="1">
      <alignment horizontal="left" vertical="center"/>
      <protection locked="0"/>
    </xf>
    <xf numFmtId="0" fontId="14" fillId="14" borderId="0" xfId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3" fillId="0" borderId="7" xfId="0" applyFont="1" applyBorder="1" applyAlignment="1" applyProtection="1">
      <alignment horizontal="left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65" xfId="0" applyFont="1" applyBorder="1" applyAlignment="1">
      <alignment horizontal="right"/>
    </xf>
    <xf numFmtId="0" fontId="39" fillId="14" borderId="37" xfId="1" applyFont="1" applyFill="1" applyBorder="1" applyAlignment="1" applyProtection="1">
      <alignment horizontal="left"/>
    </xf>
    <xf numFmtId="0" fontId="39" fillId="14" borderId="0" xfId="1" applyFont="1" applyFill="1" applyBorder="1" applyAlignment="1" applyProtection="1">
      <alignment horizontal="left"/>
    </xf>
    <xf numFmtId="0" fontId="39" fillId="14" borderId="50" xfId="1" applyFont="1" applyFill="1" applyBorder="1" applyAlignment="1" applyProtection="1">
      <alignment horizontal="left"/>
    </xf>
    <xf numFmtId="0" fontId="39" fillId="14" borderId="63" xfId="1" applyFont="1" applyFill="1" applyBorder="1" applyAlignment="1" applyProtection="1">
      <alignment horizontal="left"/>
    </xf>
    <xf numFmtId="0" fontId="39" fillId="14" borderId="25" xfId="1" applyFont="1" applyFill="1" applyBorder="1" applyAlignment="1" applyProtection="1">
      <alignment horizontal="left"/>
    </xf>
    <xf numFmtId="0" fontId="39" fillId="14" borderId="59" xfId="1" applyFont="1" applyFill="1" applyBorder="1" applyAlignment="1" applyProtection="1">
      <alignment horizontal="left"/>
    </xf>
    <xf numFmtId="0" fontId="0" fillId="0" borderId="0" xfId="0" applyFill="1" applyBorder="1" applyAlignment="1">
      <alignment horizontal="right"/>
    </xf>
    <xf numFmtId="0" fontId="41" fillId="0" borderId="0" xfId="1" applyFont="1" applyAlignment="1" applyProtection="1">
      <alignment horizontal="center"/>
    </xf>
    <xf numFmtId="0" fontId="23" fillId="0" borderId="0" xfId="1" applyFont="1" applyAlignment="1" applyProtection="1">
      <alignment horizontal="center"/>
    </xf>
    <xf numFmtId="0" fontId="54" fillId="0" borderId="0" xfId="1" applyFont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20" fillId="8" borderId="30" xfId="0" applyFont="1" applyFill="1" applyBorder="1" applyAlignment="1" applyProtection="1">
      <alignment horizontal="center"/>
    </xf>
    <xf numFmtId="0" fontId="20" fillId="8" borderId="29" xfId="0" applyFont="1" applyFill="1" applyBorder="1" applyAlignment="1" applyProtection="1">
      <alignment horizontal="center"/>
    </xf>
    <xf numFmtId="0" fontId="35" fillId="6" borderId="45" xfId="0" applyFont="1" applyFill="1" applyBorder="1" applyAlignment="1" applyProtection="1">
      <alignment horizontal="center"/>
    </xf>
    <xf numFmtId="0" fontId="35" fillId="6" borderId="22" xfId="0" applyFont="1" applyFill="1" applyBorder="1" applyAlignment="1" applyProtection="1">
      <alignment horizontal="center"/>
    </xf>
    <xf numFmtId="0" fontId="35" fillId="7" borderId="45" xfId="0" applyFont="1" applyFill="1" applyBorder="1" applyAlignment="1" applyProtection="1">
      <alignment horizontal="center"/>
    </xf>
    <xf numFmtId="0" fontId="35" fillId="7" borderId="22" xfId="0" applyFont="1" applyFill="1" applyBorder="1" applyAlignment="1" applyProtection="1">
      <alignment horizontal="center"/>
    </xf>
    <xf numFmtId="0" fontId="35" fillId="0" borderId="45" xfId="0" applyFont="1" applyFill="1" applyBorder="1" applyAlignment="1" applyProtection="1">
      <alignment horizontal="center"/>
    </xf>
    <xf numFmtId="0" fontId="35" fillId="0" borderId="22" xfId="0" applyFont="1" applyFill="1" applyBorder="1" applyAlignment="1" applyProtection="1">
      <alignment horizontal="center"/>
    </xf>
    <xf numFmtId="0" fontId="20" fillId="11" borderId="30" xfId="0" applyFont="1" applyFill="1" applyBorder="1" applyAlignment="1" applyProtection="1">
      <alignment horizontal="center"/>
    </xf>
    <xf numFmtId="0" fontId="20" fillId="11" borderId="20" xfId="0" applyFont="1" applyFill="1" applyBorder="1" applyAlignment="1" applyProtection="1">
      <alignment horizontal="center"/>
    </xf>
    <xf numFmtId="0" fontId="20" fillId="12" borderId="30" xfId="0" applyFont="1" applyFill="1" applyBorder="1" applyAlignment="1" applyProtection="1">
      <alignment horizontal="center"/>
    </xf>
    <xf numFmtId="0" fontId="20" fillId="12" borderId="20" xfId="0" applyFont="1" applyFill="1" applyBorder="1" applyAlignment="1" applyProtection="1">
      <alignment horizontal="center"/>
    </xf>
    <xf numFmtId="0" fontId="20" fillId="12" borderId="29" xfId="0" applyFont="1" applyFill="1" applyBorder="1" applyAlignment="1" applyProtection="1">
      <alignment horizontal="center"/>
    </xf>
    <xf numFmtId="0" fontId="2" fillId="0" borderId="32" xfId="1" applyFont="1" applyBorder="1" applyAlignment="1" applyProtection="1">
      <alignment horizontal="center"/>
    </xf>
    <xf numFmtId="0" fontId="2" fillId="0" borderId="41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</xf>
    <xf numFmtId="0" fontId="2" fillId="2" borderId="8" xfId="1" applyFont="1" applyFill="1" applyBorder="1" applyAlignment="1" applyProtection="1">
      <alignment horizontal="center"/>
    </xf>
    <xf numFmtId="0" fontId="2" fillId="2" borderId="44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7" xfId="1" applyFont="1" applyFill="1" applyBorder="1" applyAlignment="1" applyProtection="1">
      <alignment horizontal="center"/>
    </xf>
    <xf numFmtId="0" fontId="2" fillId="2" borderId="53" xfId="1" applyFont="1" applyFill="1" applyBorder="1" applyAlignment="1" applyProtection="1">
      <alignment horizontal="center"/>
    </xf>
    <xf numFmtId="0" fontId="2" fillId="2" borderId="32" xfId="1" applyFont="1" applyFill="1" applyBorder="1" applyAlignment="1" applyProtection="1">
      <alignment horizontal="center"/>
    </xf>
    <xf numFmtId="0" fontId="2" fillId="2" borderId="41" xfId="1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2" fillId="2" borderId="23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/>
    </xf>
    <xf numFmtId="2" fontId="11" fillId="0" borderId="17" xfId="0" applyNumberFormat="1" applyFont="1" applyBorder="1"/>
    <xf numFmtId="0" fontId="8" fillId="3" borderId="7" xfId="1" applyFont="1" applyFill="1" applyBorder="1" applyAlignment="1" applyProtection="1">
      <alignment horizontal="center"/>
      <protection locked="0"/>
    </xf>
    <xf numFmtId="0" fontId="8" fillId="3" borderId="9" xfId="1" applyFont="1" applyFill="1" applyBorder="1" applyAlignment="1" applyProtection="1">
      <alignment horizontal="center"/>
      <protection locked="0"/>
    </xf>
    <xf numFmtId="0" fontId="22" fillId="0" borderId="25" xfId="0" applyFont="1" applyBorder="1" applyProtection="1"/>
    <xf numFmtId="0" fontId="8" fillId="0" borderId="25" xfId="0" applyFont="1" applyBorder="1" applyAlignment="1" applyProtection="1">
      <alignment horizontal="left"/>
    </xf>
    <xf numFmtId="0" fontId="9" fillId="8" borderId="0" xfId="0" applyFont="1" applyFill="1" applyBorder="1" applyAlignment="1">
      <alignment horizontal="left" wrapText="1"/>
    </xf>
    <xf numFmtId="0" fontId="8" fillId="8" borderId="0" xfId="0" applyFont="1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12" fillId="5" borderId="25" xfId="0" applyFont="1" applyFill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14" fillId="8" borderId="0" xfId="1" applyFill="1" applyBorder="1" applyAlignment="1" applyProtection="1">
      <alignment horizontal="center" wrapText="1"/>
    </xf>
    <xf numFmtId="0" fontId="22" fillId="8" borderId="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39" fillId="13" borderId="41" xfId="1" applyFont="1" applyFill="1" applyBorder="1" applyAlignment="1" applyProtection="1">
      <alignment horizontal="left"/>
    </xf>
    <xf numFmtId="0" fontId="39" fillId="13" borderId="19" xfId="1" applyFont="1" applyFill="1" applyBorder="1" applyAlignment="1" applyProtection="1">
      <alignment horizontal="left"/>
    </xf>
    <xf numFmtId="0" fontId="39" fillId="13" borderId="33" xfId="1" applyFont="1" applyFill="1" applyBorder="1" applyAlignment="1" applyProtection="1">
      <alignment horizontal="left"/>
    </xf>
    <xf numFmtId="0" fontId="44" fillId="13" borderId="63" xfId="0" applyFont="1" applyFill="1" applyBorder="1" applyAlignment="1">
      <alignment horizontal="left" vertical="top" shrinkToFit="1"/>
    </xf>
    <xf numFmtId="0" fontId="2" fillId="13" borderId="25" xfId="0" applyFont="1" applyFill="1" applyBorder="1" applyAlignment="1">
      <alignment horizontal="left" vertical="top" shrinkToFit="1"/>
    </xf>
    <xf numFmtId="0" fontId="2" fillId="13" borderId="59" xfId="0" applyFont="1" applyFill="1" applyBorder="1" applyAlignment="1">
      <alignment horizontal="left" vertical="top" shrinkToFit="1"/>
    </xf>
    <xf numFmtId="0" fontId="12" fillId="12" borderId="7" xfId="0" applyFont="1" applyFill="1" applyBorder="1" applyAlignment="1">
      <alignment horizontal="left"/>
    </xf>
    <xf numFmtId="0" fontId="12" fillId="12" borderId="8" xfId="0" applyFont="1" applyFill="1" applyBorder="1" applyAlignment="1">
      <alignment horizontal="left"/>
    </xf>
    <xf numFmtId="0" fontId="12" fillId="12" borderId="9" xfId="0" applyFont="1" applyFill="1" applyBorder="1" applyAlignment="1">
      <alignment horizontal="left"/>
    </xf>
  </cellXfs>
  <cellStyles count="6">
    <cellStyle name="Erotin 2" xfId="2" xr:uid="{85B5EF33-17FA-460D-9F38-89E284F13097}"/>
    <cellStyle name="Hyperlinkki" xfId="1" builtinId="8"/>
    <cellStyle name="Normaali" xfId="0" builtinId="0"/>
    <cellStyle name="Normaali 2 2" xfId="3" xr:uid="{A4D5DE8E-0AEE-4C6E-B742-31EA9AE0358E}"/>
    <cellStyle name="Pilkku [0] 2" xfId="4" xr:uid="{FF671FBF-CFF1-417D-90B2-355AC6EA98F6}"/>
    <cellStyle name="Prosenttia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E4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9C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://www.rakennusliitto.fi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303068</xdr:colOff>
      <xdr:row>0</xdr:row>
      <xdr:rowOff>866</xdr:rowOff>
    </xdr:from>
    <xdr:to>
      <xdr:col>12</xdr:col>
      <xdr:colOff>217343</xdr:colOff>
      <xdr:row>5</xdr:row>
      <xdr:rowOff>19916</xdr:rowOff>
    </xdr:to>
    <xdr:pic>
      <xdr:nvPicPr>
        <xdr:cNvPr id="23589" name="Picture 122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4818" y="866"/>
          <a:ext cx="4373707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419100</xdr:colOff>
      <xdr:row>1</xdr:row>
      <xdr:rowOff>142875</xdr:rowOff>
    </xdr:to>
    <xdr:pic>
      <xdr:nvPicPr>
        <xdr:cNvPr id="23590" name="Picture 1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247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424296</xdr:colOff>
      <xdr:row>35</xdr:row>
      <xdr:rowOff>43295</xdr:rowOff>
    </xdr:from>
    <xdr:to>
      <xdr:col>14</xdr:col>
      <xdr:colOff>144607</xdr:colOff>
      <xdr:row>41</xdr:row>
      <xdr:rowOff>33770</xdr:rowOff>
    </xdr:to>
    <xdr:pic>
      <xdr:nvPicPr>
        <xdr:cNvPr id="23591" name="Picture 124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3205" y="6251863"/>
          <a:ext cx="5712402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363682</xdr:colOff>
      <xdr:row>8</xdr:row>
      <xdr:rowOff>112568</xdr:rowOff>
    </xdr:from>
    <xdr:to>
      <xdr:col>17</xdr:col>
      <xdr:colOff>423716</xdr:colOff>
      <xdr:row>26</xdr:row>
      <xdr:rowOff>133349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C9CA4BC7-ACB3-4686-96AC-DA2890AD4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4409" y="1541318"/>
          <a:ext cx="5948216" cy="3345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ko.rasanen@rakennusliitto.f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/>
  <dimension ref="A1:EH1231"/>
  <sheetViews>
    <sheetView showGridLines="0" tabSelected="1" zoomScale="110" zoomScaleNormal="110" zoomScaleSheetLayoutView="100" workbookViewId="0">
      <selection activeCell="X17" sqref="X17"/>
    </sheetView>
  </sheetViews>
  <sheetFormatPr defaultColWidth="10" defaultRowHeight="11.5" x14ac:dyDescent="0.25"/>
  <cols>
    <col min="1" max="1" width="9" style="5" customWidth="1"/>
    <col min="2" max="2" width="4.1796875" style="5" customWidth="1"/>
    <col min="3" max="3" width="11" style="5" customWidth="1"/>
    <col min="4" max="4" width="6" style="5" customWidth="1"/>
    <col min="5" max="5" width="8.453125" style="5" customWidth="1"/>
    <col min="6" max="6" width="10.26953125" style="5" customWidth="1"/>
    <col min="7" max="7" width="7.26953125" style="5" customWidth="1"/>
    <col min="8" max="8" width="8" style="5" customWidth="1"/>
    <col min="9" max="9" width="7.453125" style="5" customWidth="1"/>
    <col min="10" max="10" width="10" style="5" customWidth="1"/>
    <col min="11" max="11" width="15" style="5" customWidth="1"/>
    <col min="12" max="12" width="8.81640625" style="5" customWidth="1"/>
    <col min="13" max="13" width="6.26953125" style="5" customWidth="1"/>
    <col min="14" max="14" width="8.26953125" style="5" customWidth="1"/>
    <col min="15" max="15" width="7.7265625" style="5" customWidth="1"/>
    <col min="16" max="16" width="8.453125" style="5" customWidth="1"/>
    <col min="17" max="17" width="8.26953125" style="5" customWidth="1"/>
    <col min="18" max="18" width="7" style="5" customWidth="1"/>
    <col min="19" max="19" width="4.54296875" style="5" customWidth="1"/>
    <col min="20" max="20" width="10.7265625" style="5" customWidth="1"/>
    <col min="21" max="21" width="9.1796875" style="5" hidden="1" customWidth="1"/>
    <col min="22" max="23" width="10" style="5" hidden="1" customWidth="1"/>
    <col min="24" max="26" width="10" style="5" customWidth="1"/>
    <col min="27" max="16384" width="10" style="5"/>
  </cols>
  <sheetData>
    <row r="1" spans="1:18" x14ac:dyDescent="0.25">
      <c r="A1" s="495" t="s">
        <v>26</v>
      </c>
      <c r="B1" s="496"/>
      <c r="C1" s="496"/>
      <c r="D1" s="496"/>
      <c r="E1" s="496"/>
      <c r="F1" s="495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7"/>
    </row>
    <row r="2" spans="1:18" x14ac:dyDescent="0.25">
      <c r="A2" s="498"/>
      <c r="B2" s="390"/>
      <c r="C2" s="390"/>
      <c r="D2" s="390"/>
      <c r="E2" s="390"/>
      <c r="F2" s="498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428"/>
    </row>
    <row r="3" spans="1:18" x14ac:dyDescent="0.25">
      <c r="A3" s="498"/>
      <c r="B3" s="390"/>
      <c r="C3" s="390"/>
      <c r="D3" s="390"/>
      <c r="E3" s="390"/>
      <c r="F3" s="498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428"/>
    </row>
    <row r="4" spans="1:18" ht="15.75" customHeight="1" x14ac:dyDescent="0.25">
      <c r="A4" s="744" t="s">
        <v>73</v>
      </c>
      <c r="B4" s="745"/>
      <c r="C4" s="745"/>
      <c r="D4" s="745"/>
      <c r="E4" s="390"/>
      <c r="F4" s="498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428"/>
    </row>
    <row r="5" spans="1:18" ht="15" customHeight="1" x14ac:dyDescent="0.25">
      <c r="A5" s="744" t="s">
        <v>220</v>
      </c>
      <c r="B5" s="745"/>
      <c r="C5" s="745"/>
      <c r="D5" s="745"/>
      <c r="E5" s="390"/>
      <c r="F5" s="498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428"/>
    </row>
    <row r="6" spans="1:18" ht="15" customHeight="1" x14ac:dyDescent="0.25">
      <c r="A6" s="744" t="s">
        <v>221</v>
      </c>
      <c r="B6" s="745"/>
      <c r="C6" s="745"/>
      <c r="D6" s="745"/>
      <c r="E6" s="390"/>
      <c r="F6" s="498"/>
      <c r="G6" s="390"/>
      <c r="H6" s="390"/>
      <c r="I6" s="390"/>
      <c r="J6" s="390"/>
      <c r="K6" s="390"/>
      <c r="L6" s="390"/>
      <c r="M6" s="390"/>
      <c r="N6" s="390"/>
      <c r="O6" s="391"/>
      <c r="P6" s="390"/>
      <c r="Q6" s="390"/>
      <c r="R6" s="428"/>
    </row>
    <row r="7" spans="1:18" ht="15" customHeight="1" x14ac:dyDescent="0.25">
      <c r="A7" s="744" t="s">
        <v>161</v>
      </c>
      <c r="B7" s="745"/>
      <c r="C7" s="745"/>
      <c r="D7" s="745"/>
      <c r="E7" s="390"/>
      <c r="F7" s="498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428"/>
    </row>
    <row r="8" spans="1:18" s="52" customFormat="1" ht="15" customHeight="1" x14ac:dyDescent="0.35">
      <c r="A8" s="744" t="s">
        <v>159</v>
      </c>
      <c r="B8" s="745"/>
      <c r="C8" s="745"/>
      <c r="D8" s="745"/>
      <c r="E8" s="392"/>
      <c r="F8" s="834" t="s">
        <v>227</v>
      </c>
      <c r="G8" s="835"/>
      <c r="H8" s="835"/>
      <c r="I8" s="835"/>
      <c r="J8" s="835"/>
      <c r="K8" s="835"/>
      <c r="L8" s="835"/>
      <c r="M8" s="835"/>
      <c r="N8" s="835"/>
      <c r="O8" s="835"/>
      <c r="P8" s="835"/>
      <c r="Q8" s="392"/>
      <c r="R8" s="429"/>
    </row>
    <row r="9" spans="1:18" s="52" customFormat="1" ht="15" customHeight="1" x14ac:dyDescent="0.35">
      <c r="A9" s="864" t="s">
        <v>222</v>
      </c>
      <c r="B9" s="865"/>
      <c r="C9" s="865"/>
      <c r="D9" s="865"/>
      <c r="E9" s="392"/>
      <c r="F9" s="499"/>
      <c r="G9" s="393"/>
      <c r="H9" s="393"/>
      <c r="I9" s="393"/>
      <c r="J9" s="393"/>
      <c r="K9" s="393"/>
      <c r="L9" s="393"/>
      <c r="M9" s="767"/>
      <c r="N9" s="767"/>
      <c r="O9" s="763"/>
      <c r="P9" s="763"/>
      <c r="Q9" s="394"/>
      <c r="R9" s="500"/>
    </row>
    <row r="10" spans="1:18" s="52" customFormat="1" ht="15" customHeight="1" x14ac:dyDescent="0.35">
      <c r="A10" s="864" t="s">
        <v>160</v>
      </c>
      <c r="B10" s="865"/>
      <c r="C10" s="865"/>
      <c r="D10" s="865"/>
      <c r="E10" s="492"/>
      <c r="F10" s="501"/>
      <c r="G10" s="493"/>
      <c r="H10" s="493"/>
      <c r="I10" s="393"/>
      <c r="J10" s="393"/>
      <c r="K10" s="393"/>
      <c r="L10" s="393"/>
      <c r="M10" s="767"/>
      <c r="N10" s="767"/>
      <c r="O10" s="763"/>
      <c r="P10" s="763"/>
      <c r="Q10" s="394"/>
      <c r="R10" s="500"/>
    </row>
    <row r="11" spans="1:18" s="52" customFormat="1" ht="15" customHeight="1" x14ac:dyDescent="0.35">
      <c r="A11" s="864" t="s">
        <v>223</v>
      </c>
      <c r="B11" s="865"/>
      <c r="C11" s="865"/>
      <c r="D11" s="865"/>
      <c r="E11" s="514"/>
      <c r="F11" s="502"/>
      <c r="G11" s="418"/>
      <c r="H11" s="418"/>
      <c r="I11" s="392"/>
      <c r="J11" s="392"/>
      <c r="K11" s="392"/>
      <c r="L11" s="392"/>
      <c r="M11" s="767"/>
      <c r="N11" s="767"/>
      <c r="O11" s="763"/>
      <c r="P11" s="763"/>
      <c r="Q11" s="394"/>
      <c r="R11" s="500"/>
    </row>
    <row r="12" spans="1:18" s="52" customFormat="1" ht="15" customHeight="1" x14ac:dyDescent="0.35">
      <c r="A12" s="864" t="s">
        <v>162</v>
      </c>
      <c r="B12" s="865"/>
      <c r="C12" s="865"/>
      <c r="D12" s="865"/>
      <c r="E12" s="514"/>
      <c r="F12" s="810" t="s">
        <v>115</v>
      </c>
      <c r="G12" s="811"/>
      <c r="H12" s="494"/>
      <c r="I12" s="392"/>
      <c r="J12" s="392"/>
      <c r="K12" s="392"/>
      <c r="L12" s="392"/>
      <c r="M12" s="767"/>
      <c r="N12" s="767"/>
      <c r="O12" s="763"/>
      <c r="P12" s="763"/>
      <c r="Q12" s="394"/>
      <c r="R12" s="500"/>
    </row>
    <row r="13" spans="1:18" s="47" customFormat="1" ht="15" customHeight="1" x14ac:dyDescent="0.25">
      <c r="A13" s="744" t="s">
        <v>163</v>
      </c>
      <c r="B13" s="745"/>
      <c r="C13" s="745"/>
      <c r="D13" s="745"/>
      <c r="E13" s="427"/>
      <c r="F13" s="810" t="s">
        <v>111</v>
      </c>
      <c r="G13" s="811"/>
      <c r="H13" s="494"/>
      <c r="I13" s="392"/>
      <c r="J13" s="392"/>
      <c r="K13" s="392"/>
      <c r="L13" s="392"/>
      <c r="M13" s="767"/>
      <c r="N13" s="767"/>
      <c r="O13" s="763"/>
      <c r="P13" s="763"/>
      <c r="Q13" s="391"/>
      <c r="R13" s="503"/>
    </row>
    <row r="14" spans="1:18" s="47" customFormat="1" ht="15" customHeight="1" x14ac:dyDescent="0.25">
      <c r="A14" s="744" t="s">
        <v>84</v>
      </c>
      <c r="B14" s="745"/>
      <c r="C14" s="745"/>
      <c r="D14" s="745"/>
      <c r="E14" s="427"/>
      <c r="F14" s="810" t="s">
        <v>75</v>
      </c>
      <c r="G14" s="811"/>
      <c r="H14" s="811"/>
      <c r="I14" s="392"/>
      <c r="J14" s="392"/>
      <c r="K14" s="392"/>
      <c r="L14" s="392"/>
      <c r="M14" s="767"/>
      <c r="N14" s="767"/>
      <c r="O14" s="763"/>
      <c r="P14" s="763"/>
      <c r="Q14" s="391"/>
      <c r="R14" s="503"/>
    </row>
    <row r="15" spans="1:18" s="47" customFormat="1" ht="15" customHeight="1" x14ac:dyDescent="0.25">
      <c r="A15" s="833"/>
      <c r="B15" s="825"/>
      <c r="C15" s="825"/>
      <c r="D15" s="392"/>
      <c r="E15" s="427"/>
      <c r="F15" s="812" t="s">
        <v>76</v>
      </c>
      <c r="G15" s="813"/>
      <c r="H15" s="813"/>
      <c r="I15" s="392"/>
      <c r="J15" s="392"/>
      <c r="K15" s="392"/>
      <c r="L15" s="392"/>
      <c r="M15" s="767"/>
      <c r="N15" s="767"/>
      <c r="O15" s="763"/>
      <c r="P15" s="763"/>
      <c r="Q15" s="391"/>
      <c r="R15" s="503"/>
    </row>
    <row r="16" spans="1:18" s="47" customFormat="1" ht="15" customHeight="1" x14ac:dyDescent="0.25">
      <c r="A16" s="814"/>
      <c r="B16" s="815"/>
      <c r="C16" s="815"/>
      <c r="D16" s="392"/>
      <c r="E16" s="427"/>
      <c r="F16" s="812" t="s">
        <v>74</v>
      </c>
      <c r="G16" s="813"/>
      <c r="H16" s="813"/>
      <c r="I16" s="392"/>
      <c r="J16" s="392"/>
      <c r="K16" s="392"/>
      <c r="L16" s="392"/>
      <c r="M16" s="767"/>
      <c r="N16" s="767"/>
      <c r="O16" s="763"/>
      <c r="P16" s="763"/>
      <c r="Q16" s="391"/>
      <c r="R16" s="503"/>
    </row>
    <row r="17" spans="1:18" s="47" customFormat="1" ht="15" customHeight="1" x14ac:dyDescent="0.25">
      <c r="A17" s="814"/>
      <c r="B17" s="815"/>
      <c r="C17" s="815"/>
      <c r="D17" s="392"/>
      <c r="E17" s="418"/>
      <c r="F17" s="502"/>
      <c r="G17" s="418"/>
      <c r="H17" s="418"/>
      <c r="I17" s="392"/>
      <c r="J17" s="392"/>
      <c r="K17" s="392"/>
      <c r="L17" s="392"/>
      <c r="M17" s="767"/>
      <c r="N17" s="767"/>
      <c r="O17" s="763"/>
      <c r="P17" s="763"/>
      <c r="Q17" s="391"/>
      <c r="R17" s="503"/>
    </row>
    <row r="18" spans="1:18" s="47" customFormat="1" ht="15" customHeight="1" x14ac:dyDescent="0.25">
      <c r="A18" s="814"/>
      <c r="B18" s="815"/>
      <c r="C18" s="815"/>
      <c r="D18" s="392"/>
      <c r="E18" s="418"/>
      <c r="F18" s="502"/>
      <c r="G18" s="418"/>
      <c r="H18" s="418"/>
      <c r="I18" s="392"/>
      <c r="J18" s="392"/>
      <c r="K18" s="392"/>
      <c r="L18" s="392"/>
      <c r="M18" s="767"/>
      <c r="N18" s="767"/>
      <c r="O18" s="763"/>
      <c r="P18" s="763"/>
      <c r="Q18" s="391"/>
      <c r="R18" s="503"/>
    </row>
    <row r="19" spans="1:18" s="47" customFormat="1" ht="15" customHeight="1" x14ac:dyDescent="0.25">
      <c r="A19" s="808"/>
      <c r="B19" s="809"/>
      <c r="C19" s="809"/>
      <c r="D19" s="392"/>
      <c r="E19" s="418"/>
      <c r="F19" s="504"/>
      <c r="G19" s="427"/>
      <c r="H19" s="427"/>
      <c r="I19" s="392"/>
      <c r="J19" s="392"/>
      <c r="K19" s="392"/>
      <c r="L19" s="392"/>
      <c r="M19" s="767"/>
      <c r="N19" s="767"/>
      <c r="O19" s="763"/>
      <c r="P19" s="763"/>
      <c r="Q19" s="391"/>
      <c r="R19" s="503"/>
    </row>
    <row r="20" spans="1:18" s="47" customFormat="1" ht="15" customHeight="1" x14ac:dyDescent="0.25">
      <c r="A20" s="814"/>
      <c r="B20" s="815"/>
      <c r="C20" s="815"/>
      <c r="D20" s="392"/>
      <c r="E20" s="418"/>
      <c r="F20" s="504"/>
      <c r="G20" s="427"/>
      <c r="H20" s="427"/>
      <c r="I20" s="392"/>
      <c r="J20" s="392"/>
      <c r="K20" s="392"/>
      <c r="L20" s="392"/>
      <c r="M20" s="767"/>
      <c r="N20" s="767"/>
      <c r="O20" s="763"/>
      <c r="P20" s="763"/>
      <c r="Q20" s="391"/>
      <c r="R20" s="503"/>
    </row>
    <row r="21" spans="1:18" s="47" customFormat="1" ht="15" customHeight="1" x14ac:dyDescent="0.25">
      <c r="A21" s="814"/>
      <c r="B21" s="815"/>
      <c r="C21" s="815"/>
      <c r="D21" s="392"/>
      <c r="E21" s="418"/>
      <c r="F21" s="504"/>
      <c r="G21" s="427"/>
      <c r="H21" s="427"/>
      <c r="I21" s="392"/>
      <c r="J21" s="392"/>
      <c r="K21" s="392"/>
      <c r="L21" s="392"/>
      <c r="M21" s="767"/>
      <c r="N21" s="767"/>
      <c r="O21" s="763"/>
      <c r="P21" s="763"/>
      <c r="Q21" s="391"/>
      <c r="R21" s="503"/>
    </row>
    <row r="22" spans="1:18" s="47" customFormat="1" ht="15" customHeight="1" x14ac:dyDescent="0.25">
      <c r="A22" s="814"/>
      <c r="B22" s="815"/>
      <c r="C22" s="815"/>
      <c r="D22" s="392"/>
      <c r="E22" s="418"/>
      <c r="F22" s="504"/>
      <c r="G22" s="427"/>
      <c r="H22" s="427"/>
      <c r="I22" s="392"/>
      <c r="J22" s="392"/>
      <c r="K22" s="392"/>
      <c r="L22" s="392"/>
      <c r="M22" s="767"/>
      <c r="N22" s="767"/>
      <c r="O22" s="763"/>
      <c r="P22" s="763"/>
      <c r="Q22" s="392"/>
      <c r="R22" s="505"/>
    </row>
    <row r="23" spans="1:18" s="47" customFormat="1" ht="15" customHeight="1" x14ac:dyDescent="0.25">
      <c r="A23" s="808"/>
      <c r="B23" s="809"/>
      <c r="C23" s="809"/>
      <c r="D23" s="513"/>
      <c r="E23" s="418"/>
      <c r="F23" s="504"/>
      <c r="G23" s="427"/>
      <c r="H23" s="427"/>
      <c r="I23" s="418"/>
      <c r="J23" s="418"/>
      <c r="K23" s="418"/>
      <c r="L23" s="418"/>
      <c r="M23" s="764"/>
      <c r="N23" s="764"/>
      <c r="O23" s="763"/>
      <c r="P23" s="763"/>
      <c r="Q23" s="392"/>
      <c r="R23" s="503"/>
    </row>
    <row r="24" spans="1:18" s="47" customFormat="1" ht="12" customHeight="1" x14ac:dyDescent="0.25">
      <c r="A24" s="808"/>
      <c r="B24" s="809"/>
      <c r="C24" s="809"/>
      <c r="D24" s="513"/>
      <c r="E24" s="418"/>
      <c r="F24" s="504"/>
      <c r="G24" s="427"/>
      <c r="H24" s="427"/>
      <c r="I24" s="418"/>
      <c r="J24" s="418"/>
      <c r="K24" s="418"/>
      <c r="L24" s="418"/>
      <c r="M24" s="419"/>
      <c r="N24" s="419"/>
      <c r="O24" s="395"/>
      <c r="P24" s="395"/>
      <c r="Q24" s="392"/>
      <c r="R24" s="503"/>
    </row>
    <row r="25" spans="1:18" s="47" customFormat="1" ht="12" customHeight="1" x14ac:dyDescent="0.25">
      <c r="A25" s="504"/>
      <c r="B25" s="421"/>
      <c r="C25" s="421"/>
      <c r="D25" s="421"/>
      <c r="E25" s="421"/>
      <c r="F25" s="506"/>
      <c r="G25" s="418"/>
      <c r="H25" s="418"/>
      <c r="I25" s="418"/>
      <c r="J25" s="418"/>
      <c r="K25" s="418"/>
      <c r="L25" s="418"/>
      <c r="M25" s="418"/>
      <c r="N25" s="418"/>
      <c r="O25" s="392"/>
      <c r="P25" s="392"/>
      <c r="Q25" s="391"/>
      <c r="R25" s="503"/>
    </row>
    <row r="26" spans="1:18" s="47" customFormat="1" ht="12" customHeight="1" x14ac:dyDescent="0.25">
      <c r="A26" s="504"/>
      <c r="B26" s="421"/>
      <c r="C26" s="421"/>
      <c r="D26" s="421"/>
      <c r="E26" s="421"/>
      <c r="F26" s="506"/>
      <c r="G26" s="418"/>
      <c r="H26" s="418"/>
      <c r="I26" s="418"/>
      <c r="J26" s="418"/>
      <c r="K26" s="418"/>
      <c r="L26" s="418"/>
      <c r="M26" s="418"/>
      <c r="N26" s="418"/>
      <c r="O26" s="396"/>
      <c r="P26" s="396"/>
      <c r="Q26" s="396"/>
      <c r="R26" s="507"/>
    </row>
    <row r="27" spans="1:18" s="47" customFormat="1" ht="12" customHeight="1" x14ac:dyDescent="0.35">
      <c r="A27" s="504"/>
      <c r="B27" s="421"/>
      <c r="C27" s="421"/>
      <c r="D27" s="421"/>
      <c r="E27" s="421"/>
      <c r="F27" s="506"/>
      <c r="G27" s="418"/>
      <c r="H27" s="418"/>
      <c r="I27" s="732"/>
      <c r="J27" s="732"/>
      <c r="K27" s="732"/>
      <c r="L27" s="732"/>
      <c r="M27" s="732"/>
      <c r="N27" s="422"/>
      <c r="O27" s="397"/>
      <c r="P27" s="392"/>
      <c r="Q27" s="391"/>
      <c r="R27" s="503"/>
    </row>
    <row r="28" spans="1:18" s="47" customFormat="1" ht="12" customHeight="1" x14ac:dyDescent="0.3">
      <c r="A28" s="515" t="s">
        <v>175</v>
      </c>
      <c r="B28" s="420"/>
      <c r="C28" s="420"/>
      <c r="D28" s="420"/>
      <c r="E28" s="520"/>
      <c r="F28" s="508"/>
      <c r="G28" s="418"/>
      <c r="H28" s="418"/>
      <c r="I28" s="418"/>
      <c r="J28" s="418"/>
      <c r="K28" s="418"/>
      <c r="L28" s="418"/>
      <c r="M28" s="418"/>
      <c r="N28" s="423"/>
      <c r="O28" s="815"/>
      <c r="P28" s="815"/>
      <c r="Q28" s="391"/>
      <c r="R28" s="503"/>
    </row>
    <row r="29" spans="1:18" s="47" customFormat="1" ht="12" customHeight="1" x14ac:dyDescent="0.3">
      <c r="A29" s="516" t="s">
        <v>172</v>
      </c>
      <c r="B29" s="421"/>
      <c r="C29" s="421"/>
      <c r="D29" s="421"/>
      <c r="E29" s="424"/>
      <c r="F29" s="508"/>
      <c r="G29" s="418"/>
      <c r="H29" s="418"/>
      <c r="I29" s="418"/>
      <c r="J29" s="418"/>
      <c r="K29" s="418"/>
      <c r="L29" s="418"/>
      <c r="M29" s="418"/>
      <c r="N29" s="423"/>
      <c r="O29" s="768"/>
      <c r="P29" s="769"/>
      <c r="Q29" s="391"/>
      <c r="R29" s="503"/>
    </row>
    <row r="30" spans="1:18" s="47" customFormat="1" ht="12" customHeight="1" x14ac:dyDescent="0.3">
      <c r="A30" s="516" t="s">
        <v>177</v>
      </c>
      <c r="B30" s="427"/>
      <c r="C30" s="427"/>
      <c r="D30" s="427"/>
      <c r="E30" s="426"/>
      <c r="F30" s="509"/>
      <c r="G30" s="418"/>
      <c r="H30" s="418"/>
      <c r="I30" s="418"/>
      <c r="J30" s="418"/>
      <c r="K30" s="418"/>
      <c r="L30" s="418"/>
      <c r="M30" s="418"/>
      <c r="N30" s="418"/>
      <c r="O30" s="825"/>
      <c r="P30" s="825"/>
      <c r="Q30" s="391"/>
      <c r="R30" s="503"/>
    </row>
    <row r="31" spans="1:18" s="47" customFormat="1" ht="12" customHeight="1" x14ac:dyDescent="0.35">
      <c r="A31" s="829" t="s">
        <v>176</v>
      </c>
      <c r="B31" s="830"/>
      <c r="C31" s="830"/>
      <c r="D31" s="830"/>
      <c r="E31" s="521"/>
      <c r="F31" s="502"/>
      <c r="G31" s="418"/>
      <c r="H31" s="418"/>
      <c r="I31" s="418"/>
      <c r="J31" s="418"/>
      <c r="K31" s="418"/>
      <c r="L31" s="418"/>
      <c r="M31" s="418"/>
      <c r="N31" s="425"/>
      <c r="O31" s="815"/>
      <c r="P31" s="815"/>
      <c r="Q31" s="815"/>
      <c r="R31" s="826"/>
    </row>
    <row r="32" spans="1:18" s="47" customFormat="1" x14ac:dyDescent="0.25">
      <c r="A32" s="517" t="s">
        <v>174</v>
      </c>
      <c r="B32" s="518"/>
      <c r="C32" s="518"/>
      <c r="D32" s="518"/>
      <c r="E32" s="519"/>
      <c r="F32" s="502"/>
      <c r="G32" s="418"/>
      <c r="H32" s="418"/>
      <c r="I32" s="418"/>
      <c r="J32" s="418"/>
      <c r="K32" s="418"/>
      <c r="L32" s="418"/>
      <c r="M32" s="418"/>
      <c r="N32" s="418"/>
      <c r="O32" s="392"/>
      <c r="P32" s="392"/>
      <c r="Q32" s="391"/>
      <c r="R32" s="503"/>
    </row>
    <row r="33" spans="1:18" s="47" customFormat="1" x14ac:dyDescent="0.25">
      <c r="A33" s="877" t="s">
        <v>173</v>
      </c>
      <c r="B33" s="878"/>
      <c r="C33" s="878"/>
      <c r="D33" s="878"/>
      <c r="E33" s="879"/>
      <c r="F33" s="510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1"/>
      <c r="R33" s="503"/>
    </row>
    <row r="34" spans="1:18" s="47" customFormat="1" ht="13.5" customHeight="1" x14ac:dyDescent="0.25">
      <c r="A34" s="880" t="s">
        <v>192</v>
      </c>
      <c r="B34" s="881"/>
      <c r="C34" s="881"/>
      <c r="D34" s="881"/>
      <c r="E34" s="882"/>
      <c r="F34" s="511"/>
      <c r="G34" s="512"/>
      <c r="H34" s="512"/>
      <c r="I34" s="512"/>
      <c r="J34" s="512"/>
      <c r="K34" s="512"/>
      <c r="L34" s="512"/>
      <c r="M34" s="512"/>
      <c r="N34" s="816" t="s">
        <v>228</v>
      </c>
      <c r="O34" s="817"/>
      <c r="P34" s="817"/>
      <c r="Q34" s="817"/>
      <c r="R34" s="818"/>
    </row>
    <row r="35" spans="1:18" s="52" customFormat="1" ht="15.5" x14ac:dyDescent="0.35">
      <c r="A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</row>
    <row r="36" spans="1:18" s="52" customFormat="1" ht="15.5" x14ac:dyDescent="0.35">
      <c r="A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</row>
    <row r="37" spans="1:18" s="52" customFormat="1" ht="15.5" x14ac:dyDescent="0.35">
      <c r="A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</row>
    <row r="38" spans="1:18" s="52" customFormat="1" ht="15.5" x14ac:dyDescent="0.35">
      <c r="A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</row>
    <row r="39" spans="1:18" s="52" customFormat="1" ht="15.5" x14ac:dyDescent="0.35">
      <c r="A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</row>
    <row r="40" spans="1:18" s="52" customFormat="1" ht="15.5" x14ac:dyDescent="0.35">
      <c r="A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</row>
    <row r="41" spans="1:18" s="52" customFormat="1" ht="15.5" x14ac:dyDescent="0.35">
      <c r="A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18" s="52" customFormat="1" ht="15.5" x14ac:dyDescent="0.35">
      <c r="A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</row>
    <row r="43" spans="1:18" s="52" customFormat="1" ht="16" thickBot="1" x14ac:dyDescent="0.4">
      <c r="A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</row>
    <row r="44" spans="1:18" s="52" customFormat="1" ht="15.5" x14ac:dyDescent="0.35">
      <c r="A44" s="184"/>
      <c r="C44" s="185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7"/>
    </row>
    <row r="45" spans="1:18" s="52" customFormat="1" ht="15.5" x14ac:dyDescent="0.35">
      <c r="A45" s="184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</row>
    <row r="46" spans="1:18" s="52" customFormat="1" ht="15.5" x14ac:dyDescent="0.35">
      <c r="A46" s="184"/>
      <c r="C46" s="188"/>
      <c r="D46" s="189" t="s">
        <v>21</v>
      </c>
      <c r="E46" s="189"/>
      <c r="F46" s="189"/>
      <c r="G46" s="189" t="s">
        <v>32</v>
      </c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90"/>
    </row>
    <row r="47" spans="1:18" s="52" customFormat="1" ht="23" x14ac:dyDescent="0.5">
      <c r="A47" s="184"/>
      <c r="C47" s="188"/>
      <c r="D47" s="189"/>
      <c r="E47" s="174"/>
      <c r="F47" s="827" t="s">
        <v>170</v>
      </c>
      <c r="G47" s="827"/>
      <c r="H47" s="827"/>
      <c r="I47" s="827"/>
      <c r="J47" s="827"/>
      <c r="K47" s="827"/>
      <c r="L47" s="827"/>
      <c r="M47" s="827"/>
      <c r="N47" s="827"/>
      <c r="O47" s="827"/>
      <c r="P47" s="169"/>
      <c r="Q47" s="169"/>
      <c r="R47" s="190"/>
    </row>
    <row r="48" spans="1:18" s="52" customFormat="1" ht="15.5" x14ac:dyDescent="0.35">
      <c r="A48" s="184"/>
      <c r="C48" s="188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90"/>
    </row>
    <row r="49" spans="1:18" s="52" customFormat="1" ht="15.5" x14ac:dyDescent="0.35">
      <c r="A49" s="184"/>
      <c r="C49" s="188"/>
      <c r="D49" s="189"/>
      <c r="E49" s="828" t="s">
        <v>19</v>
      </c>
      <c r="F49" s="828"/>
      <c r="G49" s="116"/>
      <c r="H49" s="189"/>
      <c r="I49" s="828" t="s">
        <v>169</v>
      </c>
      <c r="J49" s="828"/>
      <c r="K49" s="828"/>
      <c r="L49" s="828"/>
      <c r="M49" s="828"/>
      <c r="N49" s="828"/>
      <c r="O49" s="828"/>
      <c r="P49" s="189"/>
      <c r="Q49" s="189"/>
      <c r="R49" s="190"/>
    </row>
    <row r="50" spans="1:18" s="52" customFormat="1" ht="15.5" x14ac:dyDescent="0.35">
      <c r="A50" s="184"/>
      <c r="C50" s="188"/>
      <c r="D50" s="189"/>
      <c r="E50" s="828" t="s">
        <v>20</v>
      </c>
      <c r="F50" s="828"/>
      <c r="G50" s="116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90"/>
    </row>
    <row r="51" spans="1:18" s="52" customFormat="1" ht="15.5" x14ac:dyDescent="0.35">
      <c r="A51" s="184"/>
      <c r="C51" s="188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90"/>
    </row>
    <row r="52" spans="1:18" s="52" customFormat="1" ht="18" thickBot="1" x14ac:dyDescent="0.4">
      <c r="A52" s="184"/>
      <c r="C52" s="188"/>
      <c r="D52" s="189"/>
      <c r="E52" s="191" t="s">
        <v>22</v>
      </c>
      <c r="F52" s="192"/>
      <c r="G52" s="760"/>
      <c r="H52" s="760"/>
      <c r="I52" s="760"/>
      <c r="J52" s="760"/>
      <c r="K52" s="760"/>
      <c r="L52" s="760"/>
      <c r="M52" s="189"/>
      <c r="N52" s="824" t="s">
        <v>24</v>
      </c>
      <c r="O52" s="824"/>
      <c r="P52" s="760"/>
      <c r="Q52" s="760"/>
      <c r="R52" s="190"/>
    </row>
    <row r="53" spans="1:18" s="52" customFormat="1" ht="15.5" x14ac:dyDescent="0.35">
      <c r="A53" s="184"/>
      <c r="C53" s="188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90"/>
    </row>
    <row r="54" spans="1:18" s="52" customFormat="1" ht="18" thickBot="1" x14ac:dyDescent="0.4">
      <c r="A54" s="184"/>
      <c r="C54" s="188"/>
      <c r="D54" s="189"/>
      <c r="E54" s="191" t="s">
        <v>23</v>
      </c>
      <c r="F54" s="191"/>
      <c r="G54" s="760"/>
      <c r="H54" s="760"/>
      <c r="I54" s="760"/>
      <c r="J54" s="760"/>
      <c r="K54" s="760"/>
      <c r="L54" s="760"/>
      <c r="M54" s="193"/>
      <c r="N54" s="824" t="s">
        <v>25</v>
      </c>
      <c r="O54" s="824"/>
      <c r="P54" s="760"/>
      <c r="Q54" s="760"/>
      <c r="R54" s="190"/>
    </row>
    <row r="55" spans="1:18" s="52" customFormat="1" ht="15.5" x14ac:dyDescent="0.35">
      <c r="A55" s="184"/>
      <c r="C55" s="188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90"/>
    </row>
    <row r="56" spans="1:18" s="52" customFormat="1" ht="15.5" x14ac:dyDescent="0.35">
      <c r="A56" s="184"/>
      <c r="C56" s="188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90"/>
    </row>
    <row r="57" spans="1:18" s="52" customFormat="1" ht="15.5" x14ac:dyDescent="0.35">
      <c r="A57" s="184"/>
      <c r="C57" s="188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90"/>
    </row>
    <row r="58" spans="1:18" s="52" customFormat="1" ht="15.5" x14ac:dyDescent="0.35">
      <c r="A58" s="184"/>
      <c r="C58" s="188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90"/>
    </row>
    <row r="59" spans="1:18" s="52" customFormat="1" ht="16" thickBot="1" x14ac:dyDescent="0.4">
      <c r="A59" s="184"/>
      <c r="C59" s="194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6"/>
    </row>
    <row r="60" spans="1:18" s="52" customFormat="1" ht="15.5" x14ac:dyDescent="0.35">
      <c r="A60" s="184"/>
      <c r="B60" s="184"/>
      <c r="C60" s="184"/>
      <c r="D60" s="184"/>
      <c r="E60" s="184"/>
      <c r="F60" s="184"/>
      <c r="G60" s="184"/>
      <c r="H60" s="184"/>
      <c r="I60" s="126" t="s">
        <v>72</v>
      </c>
      <c r="J60" s="184"/>
      <c r="K60" s="184"/>
      <c r="L60" s="184"/>
      <c r="M60" s="184"/>
      <c r="N60" s="184"/>
      <c r="O60" s="184"/>
      <c r="P60" s="184"/>
      <c r="Q60" s="184"/>
      <c r="R60" s="184"/>
    </row>
    <row r="61" spans="1:18" s="52" customFormat="1" ht="15.5" x14ac:dyDescent="0.35">
      <c r="A61" s="184"/>
      <c r="B61" s="831"/>
      <c r="C61" s="832"/>
      <c r="D61" s="832"/>
      <c r="E61" s="832"/>
      <c r="F61" s="832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</row>
    <row r="62" spans="1:18" s="52" customFormat="1" ht="15.5" x14ac:dyDescent="0.3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</row>
    <row r="63" spans="1:18" s="52" customFormat="1" ht="15.5" x14ac:dyDescent="0.35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</row>
    <row r="64" spans="1:18" s="47" customFormat="1" x14ac:dyDescent="0.25"/>
    <row r="65" spans="1:21" s="47" customFormat="1" x14ac:dyDescent="0.25"/>
    <row r="66" spans="1:21" s="47" customFormat="1" x14ac:dyDescent="0.25">
      <c r="A66" s="60"/>
      <c r="B66" s="60"/>
    </row>
    <row r="67" spans="1:21" x14ac:dyDescent="0.25">
      <c r="A67" s="7"/>
      <c r="B67" s="7"/>
      <c r="T67" s="99"/>
      <c r="U67" s="593"/>
    </row>
    <row r="68" spans="1:21" ht="13" thickBot="1" x14ac:dyDescent="0.3">
      <c r="A68" s="40"/>
      <c r="B68" s="23"/>
      <c r="C68"/>
      <c r="D68" s="7"/>
      <c r="I68" s="126" t="s">
        <v>72</v>
      </c>
      <c r="T68" s="99"/>
      <c r="U68" s="100">
        <v>0.01</v>
      </c>
    </row>
    <row r="69" spans="1:21" ht="13.15" customHeight="1" x14ac:dyDescent="0.3">
      <c r="A69" s="309"/>
      <c r="B69" s="93"/>
      <c r="C69" s="93"/>
      <c r="D69" s="735" t="s">
        <v>178</v>
      </c>
      <c r="E69" s="736"/>
      <c r="F69" s="736"/>
      <c r="G69" s="736"/>
      <c r="H69" s="736"/>
      <c r="I69" s="737"/>
      <c r="J69" s="64" t="s">
        <v>31</v>
      </c>
      <c r="K69" s="2"/>
      <c r="L69" s="2"/>
      <c r="M69" s="2"/>
      <c r="N69" s="2"/>
      <c r="O69" s="2"/>
      <c r="P69" s="2"/>
      <c r="Q69" s="2"/>
      <c r="R69" s="3"/>
      <c r="T69" s="99"/>
      <c r="U69" s="100">
        <v>0.02</v>
      </c>
    </row>
    <row r="70" spans="1:21" ht="13" x14ac:dyDescent="0.3">
      <c r="A70" s="7"/>
      <c r="B70" s="7"/>
      <c r="C70" s="7"/>
      <c r="D70" s="738"/>
      <c r="E70" s="739"/>
      <c r="F70" s="739"/>
      <c r="G70" s="739"/>
      <c r="H70" s="739"/>
      <c r="I70" s="740"/>
      <c r="J70" s="69"/>
      <c r="K70" s="94" t="s">
        <v>29</v>
      </c>
      <c r="L70" s="113"/>
      <c r="M70" s="114"/>
      <c r="N70" s="114"/>
      <c r="O70" s="114"/>
      <c r="P70" s="114"/>
      <c r="Q70" s="115"/>
      <c r="R70" s="8"/>
      <c r="T70" s="99"/>
      <c r="U70" s="100">
        <v>0.03</v>
      </c>
    </row>
    <row r="71" spans="1:21" ht="13" x14ac:dyDescent="0.3">
      <c r="A71" s="415"/>
      <c r="B71" s="415"/>
      <c r="C71" s="416"/>
      <c r="D71" s="738"/>
      <c r="E71" s="739"/>
      <c r="F71" s="739"/>
      <c r="G71" s="739"/>
      <c r="H71" s="739"/>
      <c r="I71" s="740"/>
      <c r="J71" s="69"/>
      <c r="K71" s="94"/>
      <c r="L71" s="7"/>
      <c r="M71" s="7"/>
      <c r="N71" s="7"/>
      <c r="O71" s="7"/>
      <c r="P71" s="7"/>
      <c r="Q71" s="7"/>
      <c r="R71" s="8"/>
      <c r="T71" s="99"/>
      <c r="U71" s="100">
        <v>0.04</v>
      </c>
    </row>
    <row r="72" spans="1:21" ht="13" x14ac:dyDescent="0.3">
      <c r="A72" s="295"/>
      <c r="B72" s="415"/>
      <c r="C72" s="296"/>
      <c r="D72" s="738"/>
      <c r="E72" s="739"/>
      <c r="F72" s="739"/>
      <c r="G72" s="739"/>
      <c r="H72" s="739"/>
      <c r="I72" s="740"/>
      <c r="J72" s="69"/>
      <c r="K72" s="7"/>
      <c r="L72" s="487" t="s">
        <v>190</v>
      </c>
      <c r="M72" s="487" t="s">
        <v>190</v>
      </c>
      <c r="N72" s="487" t="s">
        <v>190</v>
      </c>
      <c r="O72" s="487" t="s">
        <v>190</v>
      </c>
      <c r="P72" s="487" t="s">
        <v>190</v>
      </c>
      <c r="Q72" s="487" t="s">
        <v>190</v>
      </c>
      <c r="R72" s="8"/>
      <c r="T72" s="99"/>
      <c r="U72" s="100">
        <v>0.05</v>
      </c>
    </row>
    <row r="73" spans="1:21" ht="12" customHeight="1" x14ac:dyDescent="0.25">
      <c r="A73" s="754"/>
      <c r="B73" s="754"/>
      <c r="C73" s="415"/>
      <c r="D73" s="741"/>
      <c r="E73" s="742"/>
      <c r="F73" s="742"/>
      <c r="G73" s="742"/>
      <c r="H73" s="742"/>
      <c r="I73" s="743"/>
      <c r="J73" s="6"/>
      <c r="K73" s="98"/>
      <c r="L73" s="637">
        <v>0.01</v>
      </c>
      <c r="M73" s="638">
        <v>0.01</v>
      </c>
      <c r="N73" s="637">
        <v>0.01</v>
      </c>
      <c r="O73" s="638">
        <v>0.01</v>
      </c>
      <c r="P73" s="637">
        <v>0.01</v>
      </c>
      <c r="Q73" s="637">
        <v>0.01</v>
      </c>
      <c r="R73" s="106"/>
      <c r="T73" s="99"/>
      <c r="U73" s="100">
        <v>0.06</v>
      </c>
    </row>
    <row r="74" spans="1:21" ht="20" x14ac:dyDescent="0.25">
      <c r="A74" s="754"/>
      <c r="B74" s="754"/>
      <c r="C74" s="415"/>
      <c r="D74" s="847" t="s">
        <v>179</v>
      </c>
      <c r="E74" s="848"/>
      <c r="F74" s="849"/>
      <c r="G74" s="372" t="s">
        <v>165</v>
      </c>
      <c r="H74" s="74" t="s">
        <v>166</v>
      </c>
      <c r="I74" s="75" t="s">
        <v>3</v>
      </c>
      <c r="J74" s="765" t="s">
        <v>1</v>
      </c>
      <c r="K74" s="766"/>
      <c r="L74" s="523" t="s">
        <v>198</v>
      </c>
      <c r="M74" s="523" t="s">
        <v>198</v>
      </c>
      <c r="N74" s="523" t="s">
        <v>198</v>
      </c>
      <c r="O74" s="523" t="s">
        <v>198</v>
      </c>
      <c r="P74" s="523" t="s">
        <v>198</v>
      </c>
      <c r="Q74" s="524" t="s">
        <v>198</v>
      </c>
      <c r="R74" s="490" t="s">
        <v>30</v>
      </c>
      <c r="T74" s="99"/>
      <c r="U74" s="100">
        <v>7.0000000000000007E-2</v>
      </c>
    </row>
    <row r="75" spans="1:21" x14ac:dyDescent="0.25">
      <c r="A75" s="754"/>
      <c r="B75" s="754"/>
      <c r="C75" s="415"/>
      <c r="D75" s="748" t="s">
        <v>181</v>
      </c>
      <c r="E75" s="749"/>
      <c r="F75" s="750"/>
      <c r="G75" s="485">
        <f>'Suuttimet kierreputkella'!Q5</f>
        <v>0</v>
      </c>
      <c r="H75" s="61">
        <v>1.2</v>
      </c>
      <c r="I75" s="62">
        <f>G75*H75</f>
        <v>0</v>
      </c>
      <c r="J75" s="710" t="s">
        <v>130</v>
      </c>
      <c r="K75" s="712"/>
      <c r="L75" s="564"/>
      <c r="M75" s="564"/>
      <c r="N75" s="564"/>
      <c r="O75" s="564"/>
      <c r="P75" s="564"/>
      <c r="Q75" s="564"/>
      <c r="R75" s="62">
        <f>((L75*H75*$L$73)+(M75*H75*$M$73)+(N75*H75*$N$73)+(O75*H75*$O$73)+(P75*H75*$P$73)+(Q75*H75*$Q$73))</f>
        <v>0</v>
      </c>
      <c r="T75" s="99"/>
      <c r="U75" s="100">
        <v>0.08</v>
      </c>
    </row>
    <row r="76" spans="1:21" x14ac:dyDescent="0.25">
      <c r="A76" s="754"/>
      <c r="B76" s="754"/>
      <c r="C76" s="415"/>
      <c r="D76" s="751" t="s">
        <v>131</v>
      </c>
      <c r="E76" s="752"/>
      <c r="F76" s="753"/>
      <c r="G76" s="485">
        <f>'Suuttimet kierreputkella'!Q6</f>
        <v>0</v>
      </c>
      <c r="H76" s="432">
        <v>1.3</v>
      </c>
      <c r="I76" s="62">
        <f t="shared" ref="I76" si="0">G76*H76</f>
        <v>0</v>
      </c>
      <c r="J76" s="710" t="s">
        <v>131</v>
      </c>
      <c r="K76" s="712"/>
      <c r="L76" s="565"/>
      <c r="M76" s="565"/>
      <c r="N76" s="565"/>
      <c r="O76" s="565"/>
      <c r="P76" s="565"/>
      <c r="Q76" s="565"/>
      <c r="R76" s="62">
        <f t="shared" ref="R76:R83" si="1">((L76*H76*$L$73)+(M76*H76*$M$73)+(N76*H76*$N$73)+(O76*H76*$O$73)+(P76*H76*$P$73)+(Q76*H76*$Q$73))</f>
        <v>0</v>
      </c>
      <c r="T76" s="99"/>
      <c r="U76" s="100">
        <v>0.09</v>
      </c>
    </row>
    <row r="77" spans="1:21" ht="11.5" customHeight="1" x14ac:dyDescent="0.25">
      <c r="A77" s="754"/>
      <c r="B77" s="754"/>
      <c r="C77" s="415"/>
      <c r="D77" s="850" t="s">
        <v>180</v>
      </c>
      <c r="E77" s="851"/>
      <c r="F77" s="852"/>
      <c r="G77" s="434"/>
      <c r="H77" s="433"/>
      <c r="I77" s="430"/>
      <c r="J77" s="822" t="s">
        <v>180</v>
      </c>
      <c r="K77" s="836"/>
      <c r="L77" s="566"/>
      <c r="M77" s="567"/>
      <c r="N77" s="567"/>
      <c r="O77" s="567"/>
      <c r="P77" s="567"/>
      <c r="Q77" s="567"/>
      <c r="R77" s="62"/>
      <c r="T77" s="99"/>
      <c r="U77" s="100">
        <v>0.1</v>
      </c>
    </row>
    <row r="78" spans="1:21" ht="13.15" customHeight="1" x14ac:dyDescent="0.25">
      <c r="A78" s="754"/>
      <c r="B78" s="754"/>
      <c r="C78" s="415"/>
      <c r="D78" s="850"/>
      <c r="E78" s="851"/>
      <c r="F78" s="851"/>
      <c r="G78" s="489">
        <f>'Suuttimet kierreputkella'!Q7</f>
        <v>0</v>
      </c>
      <c r="H78" s="436">
        <v>1.6</v>
      </c>
      <c r="I78" s="316">
        <f>G78*H78</f>
        <v>0</v>
      </c>
      <c r="J78" s="751"/>
      <c r="K78" s="753"/>
      <c r="L78" s="568"/>
      <c r="M78" s="568"/>
      <c r="N78" s="568"/>
      <c r="O78" s="568"/>
      <c r="P78" s="568"/>
      <c r="Q78" s="568"/>
      <c r="R78" s="62">
        <f t="shared" si="1"/>
        <v>0</v>
      </c>
      <c r="T78" s="99"/>
      <c r="U78" s="100">
        <v>0.11</v>
      </c>
    </row>
    <row r="79" spans="1:21" x14ac:dyDescent="0.25">
      <c r="A79" s="754"/>
      <c r="B79" s="754"/>
      <c r="C79" s="415"/>
      <c r="D79" s="822" t="s">
        <v>132</v>
      </c>
      <c r="E79" s="823"/>
      <c r="F79" s="823"/>
      <c r="G79" s="434"/>
      <c r="H79" s="433"/>
      <c r="I79" s="430"/>
      <c r="J79" s="822" t="s">
        <v>132</v>
      </c>
      <c r="K79" s="823"/>
      <c r="L79" s="566"/>
      <c r="M79" s="567"/>
      <c r="N79" s="567"/>
      <c r="O79" s="567"/>
      <c r="P79" s="567"/>
      <c r="Q79" s="567"/>
      <c r="R79" s="62"/>
      <c r="T79" s="99"/>
      <c r="U79" s="100">
        <v>0.12</v>
      </c>
    </row>
    <row r="80" spans="1:21" x14ac:dyDescent="0.25">
      <c r="A80" s="754"/>
      <c r="B80" s="754"/>
      <c r="C80" s="415"/>
      <c r="D80" s="751"/>
      <c r="E80" s="752"/>
      <c r="F80" s="753"/>
      <c r="G80" s="488">
        <f>'Suuttimet kierreputkella'!Q8</f>
        <v>0</v>
      </c>
      <c r="H80" s="438">
        <v>1.3</v>
      </c>
      <c r="I80" s="62">
        <f t="shared" ref="I80:I83" si="2">G80*H80</f>
        <v>0</v>
      </c>
      <c r="J80" s="751"/>
      <c r="K80" s="753"/>
      <c r="L80" s="571"/>
      <c r="M80" s="571"/>
      <c r="N80" s="571"/>
      <c r="O80" s="571"/>
      <c r="P80" s="571"/>
      <c r="Q80" s="571"/>
      <c r="R80" s="62">
        <f t="shared" si="1"/>
        <v>0</v>
      </c>
      <c r="T80" s="99"/>
      <c r="U80" s="100">
        <v>0.13</v>
      </c>
    </row>
    <row r="81" spans="1:21" x14ac:dyDescent="0.25">
      <c r="A81" s="754"/>
      <c r="B81" s="754"/>
      <c r="C81" s="415"/>
      <c r="D81" s="710" t="s">
        <v>185</v>
      </c>
      <c r="E81" s="711"/>
      <c r="F81" s="712"/>
      <c r="G81" s="488">
        <f>'Suuttimet kierreputkella'!Q9</f>
        <v>0</v>
      </c>
      <c r="H81" s="61">
        <v>0.8</v>
      </c>
      <c r="I81" s="62">
        <f t="shared" si="2"/>
        <v>0</v>
      </c>
      <c r="J81" s="710" t="s">
        <v>185</v>
      </c>
      <c r="K81" s="712"/>
      <c r="L81" s="564"/>
      <c r="M81" s="564"/>
      <c r="N81" s="564"/>
      <c r="O81" s="564"/>
      <c r="P81" s="564"/>
      <c r="Q81" s="564"/>
      <c r="R81" s="62">
        <f t="shared" si="1"/>
        <v>0</v>
      </c>
      <c r="T81" s="99"/>
      <c r="U81" s="100">
        <v>0.14000000000000001</v>
      </c>
    </row>
    <row r="82" spans="1:21" x14ac:dyDescent="0.25">
      <c r="A82" s="754"/>
      <c r="B82" s="754"/>
      <c r="C82" s="415"/>
      <c r="D82" s="710" t="s">
        <v>188</v>
      </c>
      <c r="E82" s="711"/>
      <c r="F82" s="712"/>
      <c r="G82" s="488">
        <f>'Suuttimet kierreputkella'!Q10</f>
        <v>0</v>
      </c>
      <c r="H82" s="61">
        <v>1</v>
      </c>
      <c r="I82" s="62">
        <f t="shared" si="2"/>
        <v>0</v>
      </c>
      <c r="J82" s="710" t="s">
        <v>133</v>
      </c>
      <c r="K82" s="712"/>
      <c r="L82" s="564"/>
      <c r="M82" s="564"/>
      <c r="N82" s="564"/>
      <c r="O82" s="564"/>
      <c r="P82" s="564"/>
      <c r="Q82" s="564"/>
      <c r="R82" s="62">
        <f t="shared" si="1"/>
        <v>0</v>
      </c>
      <c r="T82" s="99"/>
      <c r="U82" s="100">
        <v>0.15</v>
      </c>
    </row>
    <row r="83" spans="1:21" x14ac:dyDescent="0.25">
      <c r="A83" s="754"/>
      <c r="B83" s="754"/>
      <c r="C83" s="415"/>
      <c r="D83" s="710" t="s">
        <v>135</v>
      </c>
      <c r="E83" s="711"/>
      <c r="F83" s="712"/>
      <c r="G83" s="488">
        <f>'Suuttimet kierreputkella'!Q11</f>
        <v>0</v>
      </c>
      <c r="H83" s="61">
        <v>1.3</v>
      </c>
      <c r="I83" s="62">
        <f t="shared" si="2"/>
        <v>0</v>
      </c>
      <c r="J83" s="710" t="s">
        <v>135</v>
      </c>
      <c r="K83" s="712"/>
      <c r="L83" s="564"/>
      <c r="M83" s="564"/>
      <c r="N83" s="564"/>
      <c r="O83" s="564"/>
      <c r="P83" s="564"/>
      <c r="Q83" s="564"/>
      <c r="R83" s="62">
        <f t="shared" si="1"/>
        <v>0</v>
      </c>
      <c r="T83" s="99"/>
      <c r="U83" s="100">
        <v>0.16</v>
      </c>
    </row>
    <row r="84" spans="1:21" x14ac:dyDescent="0.25">
      <c r="A84" s="754"/>
      <c r="B84" s="754"/>
      <c r="C84" s="415"/>
      <c r="D84" s="707"/>
      <c r="E84" s="709"/>
      <c r="F84" s="708"/>
      <c r="G84" s="431"/>
      <c r="H84" s="432"/>
      <c r="I84" s="218"/>
      <c r="J84" s="842"/>
      <c r="K84" s="843"/>
      <c r="L84" s="442"/>
      <c r="M84" s="442"/>
      <c r="N84" s="442"/>
      <c r="O84" s="442"/>
      <c r="P84" s="442"/>
      <c r="Q84" s="442"/>
      <c r="R84" s="443"/>
      <c r="T84" s="99"/>
      <c r="U84" s="100">
        <v>0.17</v>
      </c>
    </row>
    <row r="85" spans="1:21" x14ac:dyDescent="0.25">
      <c r="A85" s="754"/>
      <c r="B85" s="754"/>
      <c r="C85" s="415"/>
      <c r="D85" s="707"/>
      <c r="E85" s="709"/>
      <c r="F85" s="709"/>
      <c r="G85" s="440"/>
      <c r="H85" s="441"/>
      <c r="I85" s="456"/>
      <c r="J85" s="842"/>
      <c r="K85" s="844"/>
      <c r="L85" s="448"/>
      <c r="M85" s="448"/>
      <c r="N85" s="448"/>
      <c r="O85" s="448"/>
      <c r="P85" s="448"/>
      <c r="Q85" s="448"/>
      <c r="R85" s="454"/>
      <c r="T85" s="99"/>
      <c r="U85" s="100">
        <v>0.18</v>
      </c>
    </row>
    <row r="86" spans="1:21" x14ac:dyDescent="0.25">
      <c r="A86" s="754"/>
      <c r="B86" s="754"/>
      <c r="C86" s="415"/>
      <c r="D86" s="772"/>
      <c r="E86" s="773"/>
      <c r="F86" s="773"/>
      <c r="G86" s="402"/>
      <c r="H86" s="84"/>
      <c r="I86" s="67"/>
      <c r="J86" s="840"/>
      <c r="K86" s="841"/>
      <c r="L86" s="446"/>
      <c r="M86" s="446"/>
      <c r="N86" s="446"/>
      <c r="O86" s="446"/>
      <c r="P86" s="446"/>
      <c r="Q86" s="446"/>
      <c r="R86" s="455"/>
      <c r="T86" s="99"/>
      <c r="U86" s="100">
        <v>0.19</v>
      </c>
    </row>
    <row r="87" spans="1:21" x14ac:dyDescent="0.25">
      <c r="A87" s="754"/>
      <c r="B87" s="754"/>
      <c r="C87" s="415"/>
      <c r="D87" s="772"/>
      <c r="E87" s="773"/>
      <c r="F87" s="773"/>
      <c r="G87" s="402"/>
      <c r="H87" s="84"/>
      <c r="I87" s="67"/>
      <c r="J87" s="840"/>
      <c r="K87" s="841"/>
      <c r="L87" s="446"/>
      <c r="M87" s="446"/>
      <c r="N87" s="446"/>
      <c r="O87" s="446"/>
      <c r="P87" s="446"/>
      <c r="Q87" s="446"/>
      <c r="R87" s="455"/>
      <c r="T87" s="99"/>
      <c r="U87" s="100">
        <v>0.2</v>
      </c>
    </row>
    <row r="88" spans="1:21" x14ac:dyDescent="0.25">
      <c r="A88" s="755"/>
      <c r="B88" s="755"/>
      <c r="C88" s="297"/>
      <c r="D88" s="371"/>
      <c r="E88" s="68"/>
      <c r="F88" s="68"/>
      <c r="G88" s="402"/>
      <c r="H88" s="84"/>
      <c r="I88" s="67"/>
      <c r="J88" s="840"/>
      <c r="K88" s="841"/>
      <c r="L88" s="446"/>
      <c r="M88" s="446"/>
      <c r="N88" s="446"/>
      <c r="O88" s="446"/>
      <c r="P88" s="446"/>
      <c r="Q88" s="446"/>
      <c r="R88" s="455"/>
      <c r="T88" s="99"/>
      <c r="U88" s="100">
        <v>0.21</v>
      </c>
    </row>
    <row r="89" spans="1:21" x14ac:dyDescent="0.25">
      <c r="A89" s="755"/>
      <c r="B89" s="755"/>
      <c r="C89" s="298"/>
      <c r="D89" s="772"/>
      <c r="E89" s="773"/>
      <c r="F89" s="773"/>
      <c r="G89" s="402"/>
      <c r="H89" s="439"/>
      <c r="I89" s="67"/>
      <c r="J89" s="840"/>
      <c r="K89" s="841"/>
      <c r="L89" s="446"/>
      <c r="M89" s="446"/>
      <c r="N89" s="446"/>
      <c r="O89" s="446"/>
      <c r="P89" s="446"/>
      <c r="Q89" s="446"/>
      <c r="R89" s="455"/>
      <c r="T89" s="99"/>
      <c r="U89" s="100">
        <v>0.22</v>
      </c>
    </row>
    <row r="90" spans="1:21" x14ac:dyDescent="0.25">
      <c r="A90" s="755"/>
      <c r="B90" s="755"/>
      <c r="C90" s="298"/>
      <c r="D90" s="772"/>
      <c r="E90" s="773"/>
      <c r="F90" s="773"/>
      <c r="G90" s="402"/>
      <c r="H90" s="439"/>
      <c r="I90" s="67"/>
      <c r="J90" s="840"/>
      <c r="K90" s="841"/>
      <c r="L90" s="446"/>
      <c r="M90" s="446"/>
      <c r="N90" s="446"/>
      <c r="O90" s="446"/>
      <c r="P90" s="446"/>
      <c r="Q90" s="446"/>
      <c r="R90" s="455"/>
      <c r="T90" s="99"/>
      <c r="U90" s="100">
        <v>0.23</v>
      </c>
    </row>
    <row r="91" spans="1:21" ht="12.5" x14ac:dyDescent="0.25">
      <c r="A91" s="7"/>
      <c r="B91" s="7"/>
      <c r="C91" s="7"/>
      <c r="D91" s="845"/>
      <c r="E91" s="846"/>
      <c r="F91" s="846"/>
      <c r="G91" s="85"/>
      <c r="H91" s="84"/>
      <c r="I91" s="486"/>
      <c r="J91" s="6"/>
      <c r="K91" s="7"/>
      <c r="L91" s="7"/>
      <c r="M91" s="7"/>
      <c r="N91" s="7"/>
      <c r="O91" s="7"/>
      <c r="P91" s="7"/>
      <c r="Q91" s="7"/>
      <c r="R91" s="8"/>
      <c r="T91" s="99"/>
      <c r="U91" s="100">
        <v>0.24</v>
      </c>
    </row>
    <row r="92" spans="1:21" ht="12.5" x14ac:dyDescent="0.25">
      <c r="A92" s="7"/>
      <c r="B92" s="7"/>
      <c r="C92" s="7"/>
      <c r="D92" s="22"/>
      <c r="E92" s="413"/>
      <c r="F92" s="413"/>
      <c r="G92" s="413"/>
      <c r="H92" s="413"/>
      <c r="I92" s="24"/>
      <c r="J92" s="6"/>
      <c r="K92" s="7"/>
      <c r="L92" s="7"/>
      <c r="M92" s="7"/>
      <c r="N92" s="7"/>
      <c r="O92" s="7"/>
      <c r="P92" s="7"/>
      <c r="Q92" s="7"/>
      <c r="R92" s="8"/>
      <c r="T92" s="99"/>
      <c r="U92" s="100">
        <v>0.25</v>
      </c>
    </row>
    <row r="93" spans="1:21" ht="12.5" x14ac:dyDescent="0.25">
      <c r="A93" s="7"/>
      <c r="B93" s="7"/>
      <c r="C93" s="7"/>
      <c r="D93" s="22"/>
      <c r="E93" s="413"/>
      <c r="F93" s="413"/>
      <c r="G93" s="413"/>
      <c r="H93" s="413"/>
      <c r="I93" s="24"/>
      <c r="J93" s="6"/>
      <c r="K93" s="7"/>
      <c r="L93" s="7"/>
      <c r="M93" s="7"/>
      <c r="N93" s="7"/>
      <c r="O93" s="7"/>
      <c r="P93" s="7"/>
      <c r="Q93" s="7"/>
      <c r="R93" s="8"/>
      <c r="T93" s="99"/>
      <c r="U93" s="100">
        <v>0.26</v>
      </c>
    </row>
    <row r="94" spans="1:21" ht="12.5" x14ac:dyDescent="0.25">
      <c r="A94" s="7"/>
      <c r="B94" s="7"/>
      <c r="C94" s="7"/>
      <c r="D94" s="22"/>
      <c r="E94" s="413"/>
      <c r="F94" s="413"/>
      <c r="G94" s="413"/>
      <c r="H94" s="413"/>
      <c r="I94" s="24"/>
      <c r="J94" s="6"/>
      <c r="K94" s="7"/>
      <c r="L94" s="7"/>
      <c r="M94" s="7"/>
      <c r="N94" s="7"/>
      <c r="O94" s="7"/>
      <c r="P94" s="7"/>
      <c r="Q94" s="7"/>
      <c r="R94" s="8"/>
      <c r="T94" s="99"/>
      <c r="U94" s="100">
        <v>0.27</v>
      </c>
    </row>
    <row r="95" spans="1:21" ht="12.5" x14ac:dyDescent="0.25">
      <c r="A95" s="413"/>
      <c r="B95" s="413"/>
      <c r="C95" s="413"/>
      <c r="D95" s="22"/>
      <c r="E95" s="413"/>
      <c r="F95" s="413"/>
      <c r="G95" s="413"/>
      <c r="H95" s="413"/>
      <c r="I95" s="24"/>
      <c r="J95" s="6"/>
      <c r="K95" s="7"/>
      <c r="L95" s="7"/>
      <c r="M95" s="7"/>
      <c r="N95" s="7"/>
      <c r="O95" s="7"/>
      <c r="P95" s="7"/>
      <c r="Q95" s="7"/>
      <c r="R95" s="8"/>
      <c r="T95" s="99"/>
      <c r="U95" s="100">
        <v>0.28000000000000003</v>
      </c>
    </row>
    <row r="96" spans="1:21" ht="12.5" x14ac:dyDescent="0.25">
      <c r="A96" s="413"/>
      <c r="B96" s="413"/>
      <c r="C96" s="413"/>
      <c r="D96" s="22"/>
      <c r="E96" s="413"/>
      <c r="F96" s="413"/>
      <c r="G96" s="413"/>
      <c r="H96" s="413"/>
      <c r="I96" s="24"/>
      <c r="J96" s="610"/>
      <c r="K96" s="449"/>
      <c r="L96" s="449"/>
      <c r="M96" s="449"/>
      <c r="N96" s="449"/>
      <c r="O96" s="449"/>
      <c r="P96" s="449"/>
      <c r="Q96" s="449"/>
      <c r="R96" s="8"/>
      <c r="T96" s="99"/>
      <c r="U96" s="100">
        <v>0.28999999999999998</v>
      </c>
    </row>
    <row r="97" spans="1:21" ht="13" thickBot="1" x14ac:dyDescent="0.3">
      <c r="A97" s="27"/>
      <c r="B97" s="27"/>
      <c r="C97" s="7"/>
      <c r="D97" s="871" t="s">
        <v>7</v>
      </c>
      <c r="E97" s="872"/>
      <c r="F97" s="873"/>
      <c r="G97" s="19"/>
      <c r="H97" s="26"/>
      <c r="I97" s="535">
        <f>SUM(I75+I76+I78+I80+I81+I82+I83)</f>
        <v>0</v>
      </c>
      <c r="J97" s="871" t="s">
        <v>6</v>
      </c>
      <c r="K97" s="872"/>
      <c r="L97" s="872"/>
      <c r="M97" s="872"/>
      <c r="N97" s="872"/>
      <c r="O97" s="873"/>
      <c r="P97" s="445"/>
      <c r="Q97" s="444"/>
      <c r="R97" s="290">
        <f>SUM(R75+R76+R78+R80+R81+R82+R83)</f>
        <v>0</v>
      </c>
      <c r="T97" s="99"/>
      <c r="U97" s="100">
        <v>0.3</v>
      </c>
    </row>
    <row r="98" spans="1:21" ht="12.5" x14ac:dyDescent="0.25">
      <c r="A98"/>
      <c r="B98"/>
      <c r="C98"/>
      <c r="T98" s="99"/>
      <c r="U98" s="100">
        <v>0.31</v>
      </c>
    </row>
    <row r="99" spans="1:21" ht="12.5" x14ac:dyDescent="0.25">
      <c r="A99"/>
      <c r="B99"/>
      <c r="C99"/>
      <c r="D99"/>
      <c r="E99"/>
      <c r="F99"/>
      <c r="G99"/>
      <c r="H99"/>
      <c r="I99"/>
      <c r="T99" s="99"/>
      <c r="U99" s="100">
        <v>0.32</v>
      </c>
    </row>
    <row r="100" spans="1:21" ht="12.5" x14ac:dyDescent="0.25">
      <c r="A100"/>
      <c r="B100"/>
      <c r="C100"/>
      <c r="D100"/>
      <c r="E100"/>
      <c r="F100"/>
      <c r="G100"/>
      <c r="H100"/>
      <c r="I100"/>
      <c r="T100" s="99"/>
      <c r="U100" s="100">
        <v>0.33</v>
      </c>
    </row>
    <row r="101" spans="1:21" ht="12.5" x14ac:dyDescent="0.25">
      <c r="A101" s="23"/>
      <c r="B101" s="23"/>
      <c r="C101" s="23"/>
      <c r="D101"/>
      <c r="E101"/>
      <c r="F101"/>
      <c r="G101"/>
      <c r="H101"/>
      <c r="I101"/>
      <c r="T101" s="99"/>
      <c r="U101" s="100">
        <v>0.34</v>
      </c>
    </row>
    <row r="102" spans="1:21" ht="12.75" customHeight="1" x14ac:dyDescent="0.25">
      <c r="A102" s="299"/>
      <c r="B102" s="299"/>
      <c r="C102" s="299"/>
      <c r="T102" s="99"/>
      <c r="U102" s="100">
        <v>0.35</v>
      </c>
    </row>
    <row r="103" spans="1:21" ht="13.5" thickBot="1" x14ac:dyDescent="0.35">
      <c r="A103" s="309"/>
      <c r="B103" s="93"/>
      <c r="C103" s="93"/>
      <c r="D103"/>
      <c r="E103"/>
      <c r="F103"/>
      <c r="G103"/>
      <c r="H103"/>
      <c r="I103" s="126" t="s">
        <v>72</v>
      </c>
      <c r="T103" s="99"/>
      <c r="U103" s="100">
        <v>0.36</v>
      </c>
    </row>
    <row r="104" spans="1:21" ht="12" customHeight="1" x14ac:dyDescent="0.3">
      <c r="A104" s="7"/>
      <c r="B104" s="7"/>
      <c r="C104" s="7"/>
      <c r="D104" s="735" t="s">
        <v>137</v>
      </c>
      <c r="E104" s="736"/>
      <c r="F104" s="736"/>
      <c r="G104" s="736"/>
      <c r="H104" s="736"/>
      <c r="I104" s="737"/>
      <c r="J104" s="64" t="s">
        <v>31</v>
      </c>
      <c r="K104" s="2"/>
      <c r="L104" s="2"/>
      <c r="M104" s="2"/>
      <c r="N104" s="2"/>
      <c r="O104" s="2"/>
      <c r="P104" s="2"/>
      <c r="Q104" s="2"/>
      <c r="R104" s="3"/>
      <c r="T104" s="99"/>
      <c r="U104" s="100">
        <v>0.37</v>
      </c>
    </row>
    <row r="105" spans="1:21" ht="13" x14ac:dyDescent="0.3">
      <c r="A105" s="293"/>
      <c r="B105" s="293"/>
      <c r="C105" s="294"/>
      <c r="D105" s="738"/>
      <c r="E105" s="739"/>
      <c r="F105" s="739"/>
      <c r="G105" s="739"/>
      <c r="H105" s="739"/>
      <c r="I105" s="740"/>
      <c r="J105" s="69"/>
      <c r="K105" s="94" t="s">
        <v>29</v>
      </c>
      <c r="L105" s="113"/>
      <c r="M105" s="114"/>
      <c r="N105" s="114"/>
      <c r="O105" s="114"/>
      <c r="P105" s="114"/>
      <c r="Q105" s="115"/>
      <c r="R105" s="525"/>
      <c r="T105" s="99"/>
      <c r="U105" s="100">
        <v>0.38</v>
      </c>
    </row>
    <row r="106" spans="1:21" ht="13" x14ac:dyDescent="0.3">
      <c r="A106" s="295"/>
      <c r="B106" s="293"/>
      <c r="C106" s="296"/>
      <c r="D106" s="738"/>
      <c r="E106" s="739"/>
      <c r="F106" s="739"/>
      <c r="G106" s="739"/>
      <c r="H106" s="739"/>
      <c r="I106" s="740"/>
      <c r="J106" s="69"/>
      <c r="K106" s="7"/>
      <c r="L106" s="7"/>
      <c r="M106" s="7"/>
      <c r="N106" s="7"/>
      <c r="O106" s="7"/>
      <c r="P106" s="7"/>
      <c r="Q106" s="7"/>
      <c r="R106" s="8"/>
      <c r="T106" s="99"/>
      <c r="U106" s="100">
        <v>0.39</v>
      </c>
    </row>
    <row r="107" spans="1:21" x14ac:dyDescent="0.25">
      <c r="A107" s="754"/>
      <c r="B107" s="754"/>
      <c r="C107" s="293"/>
      <c r="D107" s="738"/>
      <c r="E107" s="739"/>
      <c r="F107" s="739"/>
      <c r="G107" s="739"/>
      <c r="H107" s="739"/>
      <c r="I107" s="740"/>
      <c r="J107" s="6"/>
      <c r="K107" s="98"/>
      <c r="L107" s="487" t="s">
        <v>190</v>
      </c>
      <c r="M107" s="487" t="s">
        <v>190</v>
      </c>
      <c r="N107" s="487" t="s">
        <v>190</v>
      </c>
      <c r="O107" s="487" t="s">
        <v>190</v>
      </c>
      <c r="P107" s="487" t="s">
        <v>190</v>
      </c>
      <c r="Q107" s="487" t="s">
        <v>190</v>
      </c>
      <c r="R107" s="106"/>
      <c r="T107" s="99"/>
      <c r="U107" s="100">
        <v>0.4</v>
      </c>
    </row>
    <row r="108" spans="1:21" ht="11.5" customHeight="1" x14ac:dyDescent="0.25">
      <c r="A108" s="754"/>
      <c r="B108" s="754"/>
      <c r="C108" s="293"/>
      <c r="D108" s="741"/>
      <c r="E108" s="742"/>
      <c r="F108" s="742"/>
      <c r="G108" s="742"/>
      <c r="H108" s="742"/>
      <c r="I108" s="743"/>
      <c r="J108" s="6"/>
      <c r="K108" s="98"/>
      <c r="L108" s="637">
        <v>0.01</v>
      </c>
      <c r="M108" s="638">
        <v>0.01</v>
      </c>
      <c r="N108" s="637">
        <v>0.01</v>
      </c>
      <c r="O108" s="638">
        <v>0.01</v>
      </c>
      <c r="P108" s="637">
        <v>0.01</v>
      </c>
      <c r="Q108" s="637">
        <v>0.01</v>
      </c>
      <c r="R108" s="106"/>
      <c r="T108" s="99"/>
      <c r="U108" s="100">
        <v>0.41</v>
      </c>
    </row>
    <row r="109" spans="1:21" ht="22.5" customHeight="1" x14ac:dyDescent="0.25">
      <c r="A109" s="754"/>
      <c r="B109" s="754"/>
      <c r="C109" s="293"/>
      <c r="D109" s="837" t="s">
        <v>179</v>
      </c>
      <c r="E109" s="838"/>
      <c r="F109" s="839"/>
      <c r="G109" s="372" t="s">
        <v>165</v>
      </c>
      <c r="H109" s="74" t="s">
        <v>166</v>
      </c>
      <c r="I109" s="75" t="s">
        <v>3</v>
      </c>
      <c r="J109" s="770"/>
      <c r="K109" s="771"/>
      <c r="L109" s="74" t="s">
        <v>198</v>
      </c>
      <c r="M109" s="74" t="s">
        <v>198</v>
      </c>
      <c r="N109" s="74" t="s">
        <v>198</v>
      </c>
      <c r="O109" s="74" t="s">
        <v>198</v>
      </c>
      <c r="P109" s="74" t="s">
        <v>198</v>
      </c>
      <c r="Q109" s="522" t="s">
        <v>198</v>
      </c>
      <c r="R109" s="490" t="s">
        <v>30</v>
      </c>
      <c r="T109" s="99"/>
      <c r="U109" s="100">
        <v>0.42</v>
      </c>
    </row>
    <row r="110" spans="1:21" x14ac:dyDescent="0.25">
      <c r="A110" s="754"/>
      <c r="B110" s="754"/>
      <c r="C110" s="293"/>
      <c r="D110" s="748" t="s">
        <v>130</v>
      </c>
      <c r="E110" s="749"/>
      <c r="F110" s="750"/>
      <c r="G110" s="414">
        <f>'Suuttimet uraputkella'!Q6</f>
        <v>0</v>
      </c>
      <c r="H110" s="61">
        <v>1</v>
      </c>
      <c r="I110" s="62">
        <f>G110*H110</f>
        <v>0</v>
      </c>
      <c r="J110" s="710" t="s">
        <v>130</v>
      </c>
      <c r="K110" s="712"/>
      <c r="L110" s="564"/>
      <c r="M110" s="564"/>
      <c r="N110" s="564"/>
      <c r="O110" s="564"/>
      <c r="P110" s="564"/>
      <c r="Q110" s="564"/>
      <c r="R110" s="62">
        <f>(L110*H110*$L$108)+(M110*H110*$M$108)+(N110*H110*$N$108)+(O110*H110*$O$108)+(P110*H110*$P$108)+(Q110*H110*$Q$108)</f>
        <v>0</v>
      </c>
      <c r="T110" s="99"/>
      <c r="U110" s="100">
        <v>0.43</v>
      </c>
    </row>
    <row r="111" spans="1:21" ht="11.5" customHeight="1" x14ac:dyDescent="0.25">
      <c r="A111" s="754"/>
      <c r="B111" s="754"/>
      <c r="C111" s="293"/>
      <c r="D111" s="751" t="s">
        <v>182</v>
      </c>
      <c r="E111" s="752"/>
      <c r="F111" s="753"/>
      <c r="G111" s="414">
        <f>'Suuttimet uraputkella'!Q7</f>
        <v>0</v>
      </c>
      <c r="H111" s="61">
        <v>1.3</v>
      </c>
      <c r="I111" s="62">
        <f t="shared" ref="I111:I112" si="3">G111*H111</f>
        <v>0</v>
      </c>
      <c r="J111" s="710" t="s">
        <v>182</v>
      </c>
      <c r="K111" s="712"/>
      <c r="L111" s="564"/>
      <c r="M111" s="564"/>
      <c r="N111" s="564"/>
      <c r="O111" s="564"/>
      <c r="P111" s="564"/>
      <c r="Q111" s="564"/>
      <c r="R111" s="62">
        <f t="shared" ref="R111:R118" si="4">(L111*H111*$L$108)+(M111*H111*$M$108)+(N111*H111*$N$108)+(O111*H111*$O$108)+(P111*H111*$P$108)+(Q111*H111*$Q$108)</f>
        <v>0</v>
      </c>
      <c r="T111" s="99"/>
      <c r="U111" s="100">
        <v>0.44</v>
      </c>
    </row>
    <row r="112" spans="1:21" x14ac:dyDescent="0.25">
      <c r="A112" s="754"/>
      <c r="B112" s="754"/>
      <c r="C112" s="293"/>
      <c r="D112" s="710" t="s">
        <v>171</v>
      </c>
      <c r="E112" s="711"/>
      <c r="F112" s="712"/>
      <c r="G112" s="431">
        <f>'Suuttimet uraputkella'!Q8</f>
        <v>0</v>
      </c>
      <c r="H112" s="432">
        <v>1.1000000000000001</v>
      </c>
      <c r="I112" s="62">
        <f t="shared" si="3"/>
        <v>0</v>
      </c>
      <c r="J112" s="710" t="s">
        <v>171</v>
      </c>
      <c r="K112" s="712"/>
      <c r="L112" s="565"/>
      <c r="M112" s="565"/>
      <c r="N112" s="565"/>
      <c r="O112" s="565"/>
      <c r="P112" s="565"/>
      <c r="Q112" s="565"/>
      <c r="R112" s="218">
        <f t="shared" si="4"/>
        <v>0</v>
      </c>
      <c r="T112" s="99"/>
      <c r="U112" s="100">
        <v>0.45</v>
      </c>
    </row>
    <row r="113" spans="1:21" ht="11.5" customHeight="1" x14ac:dyDescent="0.25">
      <c r="A113" s="754"/>
      <c r="B113" s="754"/>
      <c r="C113" s="293"/>
      <c r="D113" s="822" t="s">
        <v>132</v>
      </c>
      <c r="E113" s="823"/>
      <c r="F113" s="823"/>
      <c r="G113" s="434"/>
      <c r="H113" s="433"/>
      <c r="I113" s="430"/>
      <c r="J113" s="822" t="s">
        <v>132</v>
      </c>
      <c r="K113" s="823"/>
      <c r="L113" s="566"/>
      <c r="M113" s="567"/>
      <c r="N113" s="567"/>
      <c r="O113" s="567"/>
      <c r="P113" s="567"/>
      <c r="Q113" s="567"/>
      <c r="R113" s="430"/>
      <c r="T113" s="99"/>
      <c r="U113" s="100">
        <v>0.46</v>
      </c>
    </row>
    <row r="114" spans="1:21" x14ac:dyDescent="0.25">
      <c r="A114" s="754"/>
      <c r="B114" s="754"/>
      <c r="C114" s="293"/>
      <c r="D114" s="751"/>
      <c r="E114" s="752"/>
      <c r="F114" s="753"/>
      <c r="G114" s="414">
        <f>'Suuttimet uraputkella'!Q9</f>
        <v>0</v>
      </c>
      <c r="H114" s="61">
        <v>1.2</v>
      </c>
      <c r="I114" s="62">
        <f>G114*H114</f>
        <v>0</v>
      </c>
      <c r="J114" s="751"/>
      <c r="K114" s="753"/>
      <c r="L114" s="572"/>
      <c r="M114" s="568"/>
      <c r="N114" s="572"/>
      <c r="O114" s="572"/>
      <c r="P114" s="572"/>
      <c r="Q114" s="572"/>
      <c r="R114" s="526">
        <f>(L114*H114*$L$108)+(M114*H114*$M$108)+(N114*H114*$N$108)+(O114*H114*$O$108)+(P114*H114*$P$108)+(Q114*H114*$Q$108)</f>
        <v>0</v>
      </c>
      <c r="T114" s="99"/>
      <c r="U114" s="100">
        <v>0.47</v>
      </c>
    </row>
    <row r="115" spans="1:21" x14ac:dyDescent="0.25">
      <c r="A115" s="754"/>
      <c r="B115" s="754"/>
      <c r="C115" s="293"/>
      <c r="D115" s="710" t="s">
        <v>185</v>
      </c>
      <c r="E115" s="711"/>
      <c r="F115" s="712"/>
      <c r="G115" s="437">
        <f>'Suuttimet uraputkella'!Q10</f>
        <v>0</v>
      </c>
      <c r="H115" s="438">
        <v>0.8</v>
      </c>
      <c r="I115" s="62">
        <f>G115*H115</f>
        <v>0</v>
      </c>
      <c r="J115" s="746" t="s">
        <v>185</v>
      </c>
      <c r="K115" s="747"/>
      <c r="L115" s="533"/>
      <c r="M115" s="533"/>
      <c r="N115" s="533"/>
      <c r="O115" s="533"/>
      <c r="P115" s="533"/>
      <c r="Q115" s="533"/>
      <c r="R115" s="62">
        <f t="shared" si="4"/>
        <v>0</v>
      </c>
      <c r="T115" s="99"/>
      <c r="U115" s="100">
        <v>0.48</v>
      </c>
    </row>
    <row r="116" spans="1:21" x14ac:dyDescent="0.25">
      <c r="A116" s="754"/>
      <c r="B116" s="754"/>
      <c r="C116" s="293"/>
      <c r="D116" s="710" t="s">
        <v>186</v>
      </c>
      <c r="E116" s="711"/>
      <c r="F116" s="712"/>
      <c r="G116" s="414">
        <f>'Suuttimet uraputkella'!Q12</f>
        <v>0</v>
      </c>
      <c r="H116" s="61">
        <v>0.8</v>
      </c>
      <c r="I116" s="62">
        <f>G116*H116</f>
        <v>0</v>
      </c>
      <c r="J116" s="710" t="s">
        <v>186</v>
      </c>
      <c r="K116" s="712"/>
      <c r="L116" s="564"/>
      <c r="M116" s="564"/>
      <c r="N116" s="564"/>
      <c r="O116" s="564"/>
      <c r="P116" s="564"/>
      <c r="Q116" s="564"/>
      <c r="R116" s="62">
        <f t="shared" si="4"/>
        <v>0</v>
      </c>
      <c r="T116" s="99"/>
      <c r="U116" s="100">
        <v>0.49</v>
      </c>
    </row>
    <row r="117" spans="1:21" x14ac:dyDescent="0.25">
      <c r="A117" s="754"/>
      <c r="B117" s="754"/>
      <c r="C117" s="293"/>
      <c r="D117" s="710" t="s">
        <v>187</v>
      </c>
      <c r="E117" s="711"/>
      <c r="F117" s="712"/>
      <c r="G117" s="414">
        <f>'Suuttimet uraputkella'!Q13</f>
        <v>0</v>
      </c>
      <c r="H117" s="61">
        <v>1.2</v>
      </c>
      <c r="I117" s="62">
        <f>G117*H117</f>
        <v>0</v>
      </c>
      <c r="J117" s="710" t="s">
        <v>187</v>
      </c>
      <c r="K117" s="712"/>
      <c r="L117" s="564"/>
      <c r="M117" s="564"/>
      <c r="N117" s="564"/>
      <c r="O117" s="564"/>
      <c r="P117" s="564"/>
      <c r="Q117" s="564"/>
      <c r="R117" s="62">
        <f t="shared" si="4"/>
        <v>0</v>
      </c>
      <c r="T117" s="99"/>
      <c r="U117" s="100">
        <v>0.5</v>
      </c>
    </row>
    <row r="118" spans="1:21" x14ac:dyDescent="0.25">
      <c r="A118" s="754"/>
      <c r="B118" s="754"/>
      <c r="C118" s="293"/>
      <c r="D118" s="710" t="s">
        <v>184</v>
      </c>
      <c r="E118" s="711"/>
      <c r="F118" s="712"/>
      <c r="G118" s="414">
        <f>'Suuttimet uraputkella'!Q14</f>
        <v>0</v>
      </c>
      <c r="H118" s="61">
        <v>1.1000000000000001</v>
      </c>
      <c r="I118" s="62">
        <f>G118*H118</f>
        <v>0</v>
      </c>
      <c r="J118" s="710" t="s">
        <v>135</v>
      </c>
      <c r="K118" s="712"/>
      <c r="L118" s="564"/>
      <c r="M118" s="564"/>
      <c r="N118" s="564"/>
      <c r="O118" s="564"/>
      <c r="P118" s="564"/>
      <c r="Q118" s="564"/>
      <c r="R118" s="62">
        <f t="shared" si="4"/>
        <v>0</v>
      </c>
      <c r="T118" s="99"/>
      <c r="U118" s="484">
        <v>0.51</v>
      </c>
    </row>
    <row r="119" spans="1:21" x14ac:dyDescent="0.25">
      <c r="A119" s="754"/>
      <c r="B119" s="754"/>
      <c r="C119" s="293"/>
      <c r="D119" s="726"/>
      <c r="E119" s="727"/>
      <c r="F119" s="728"/>
      <c r="G119" s="457"/>
      <c r="H119" s="457"/>
      <c r="I119" s="385"/>
      <c r="J119" s="710"/>
      <c r="K119" s="712"/>
      <c r="L119" s="458"/>
      <c r="M119" s="458"/>
      <c r="N119" s="458"/>
      <c r="O119" s="458"/>
      <c r="P119" s="458"/>
      <c r="Q119" s="458"/>
      <c r="R119" s="476"/>
      <c r="T119" s="99"/>
      <c r="U119" s="100">
        <v>0.52</v>
      </c>
    </row>
    <row r="120" spans="1:21" x14ac:dyDescent="0.25">
      <c r="A120" s="754"/>
      <c r="B120" s="754"/>
      <c r="C120" s="293"/>
      <c r="D120" s="478"/>
      <c r="E120" s="459"/>
      <c r="F120" s="459"/>
      <c r="G120" s="460"/>
      <c r="H120" s="461"/>
      <c r="I120" s="479"/>
      <c r="J120" s="477"/>
      <c r="K120" s="103"/>
      <c r="L120" s="446"/>
      <c r="M120" s="446"/>
      <c r="N120" s="446"/>
      <c r="O120" s="446"/>
      <c r="P120" s="446"/>
      <c r="Q120" s="446"/>
      <c r="R120" s="455"/>
      <c r="T120" s="99"/>
      <c r="U120" s="484">
        <v>0.53</v>
      </c>
    </row>
    <row r="121" spans="1:21" x14ac:dyDescent="0.25">
      <c r="A121" s="754"/>
      <c r="B121" s="754"/>
      <c r="C121" s="293"/>
      <c r="D121" s="480"/>
      <c r="E121" s="481"/>
      <c r="F121" s="481"/>
      <c r="G121" s="462"/>
      <c r="H121" s="447"/>
      <c r="I121" s="455"/>
      <c r="J121" s="480"/>
      <c r="K121" s="481"/>
      <c r="L121" s="446"/>
      <c r="M121" s="446"/>
      <c r="N121" s="446"/>
      <c r="O121" s="446"/>
      <c r="P121" s="446"/>
      <c r="Q121" s="446"/>
      <c r="R121" s="455"/>
      <c r="T121" s="99"/>
      <c r="U121" s="100">
        <v>0.54</v>
      </c>
    </row>
    <row r="122" spans="1:21" x14ac:dyDescent="0.25">
      <c r="A122" s="755"/>
      <c r="B122" s="755"/>
      <c r="C122" s="297"/>
      <c r="D122" s="480"/>
      <c r="E122" s="481"/>
      <c r="F122" s="481"/>
      <c r="G122" s="462"/>
      <c r="H122" s="447"/>
      <c r="I122" s="455"/>
      <c r="J122" s="480"/>
      <c r="K122" s="481"/>
      <c r="L122" s="446"/>
      <c r="M122" s="446"/>
      <c r="N122" s="446"/>
      <c r="O122" s="446"/>
      <c r="P122" s="446"/>
      <c r="Q122" s="446"/>
      <c r="R122" s="455"/>
      <c r="T122" s="99"/>
      <c r="U122" s="484">
        <v>0.55000000000000004</v>
      </c>
    </row>
    <row r="123" spans="1:21" x14ac:dyDescent="0.25">
      <c r="A123" s="755"/>
      <c r="B123" s="755"/>
      <c r="C123" s="298"/>
      <c r="D123" s="463"/>
      <c r="E123" s="464"/>
      <c r="F123" s="464"/>
      <c r="G123" s="462"/>
      <c r="H123" s="447"/>
      <c r="I123" s="455"/>
      <c r="J123" s="480"/>
      <c r="K123" s="481"/>
      <c r="L123" s="446"/>
      <c r="M123" s="446"/>
      <c r="N123" s="446"/>
      <c r="O123" s="446"/>
      <c r="P123" s="446"/>
      <c r="Q123" s="446"/>
      <c r="R123" s="455"/>
      <c r="T123" s="99"/>
      <c r="U123" s="100">
        <v>0.56000000000000005</v>
      </c>
    </row>
    <row r="124" spans="1:21" x14ac:dyDescent="0.25">
      <c r="A124" s="755"/>
      <c r="B124" s="755"/>
      <c r="C124" s="298"/>
      <c r="D124" s="480"/>
      <c r="E124" s="481"/>
      <c r="F124" s="481"/>
      <c r="G124" s="462"/>
      <c r="H124" s="446"/>
      <c r="I124" s="455"/>
      <c r="J124" s="480"/>
      <c r="K124" s="481"/>
      <c r="L124" s="446"/>
      <c r="M124" s="446"/>
      <c r="N124" s="446"/>
      <c r="O124" s="446"/>
      <c r="P124" s="446"/>
      <c r="Q124" s="446"/>
      <c r="R124" s="455"/>
      <c r="T124" s="96"/>
      <c r="U124" s="484">
        <v>0.56999999999999995</v>
      </c>
    </row>
    <row r="125" spans="1:21" ht="12.5" x14ac:dyDescent="0.25">
      <c r="A125" s="7"/>
      <c r="B125" s="7"/>
      <c r="C125" s="7"/>
      <c r="D125" s="482"/>
      <c r="E125" s="483"/>
      <c r="F125" s="483"/>
      <c r="G125" s="465"/>
      <c r="H125" s="447"/>
      <c r="I125" s="466"/>
      <c r="J125" s="600"/>
      <c r="K125" s="467"/>
      <c r="L125" s="467"/>
      <c r="M125" s="467"/>
      <c r="N125" s="467"/>
      <c r="O125" s="467"/>
      <c r="P125" s="467"/>
      <c r="Q125" s="467"/>
      <c r="R125" s="468"/>
      <c r="T125" s="96"/>
      <c r="U125" s="100">
        <v>0.57999999999999996</v>
      </c>
    </row>
    <row r="126" spans="1:21" ht="12.5" x14ac:dyDescent="0.25">
      <c r="A126" s="7"/>
      <c r="B126" s="7"/>
      <c r="C126" s="7"/>
      <c r="D126" s="469"/>
      <c r="E126" s="417"/>
      <c r="F126" s="417"/>
      <c r="G126" s="417"/>
      <c r="H126" s="417"/>
      <c r="I126" s="470"/>
      <c r="J126" s="600"/>
      <c r="K126" s="467"/>
      <c r="L126" s="467"/>
      <c r="M126" s="467"/>
      <c r="N126" s="467"/>
      <c r="O126" s="467"/>
      <c r="P126" s="467"/>
      <c r="Q126" s="467"/>
      <c r="R126" s="468"/>
      <c r="U126" s="484">
        <v>0.59</v>
      </c>
    </row>
    <row r="127" spans="1:21" ht="12.5" x14ac:dyDescent="0.25">
      <c r="A127" s="7"/>
      <c r="B127" s="7"/>
      <c r="C127" s="7"/>
      <c r="D127" s="469"/>
      <c r="E127" s="417"/>
      <c r="F127" s="417"/>
      <c r="G127" s="417"/>
      <c r="H127" s="417"/>
      <c r="I127" s="470"/>
      <c r="J127" s="600"/>
      <c r="K127" s="467"/>
      <c r="L127" s="467"/>
      <c r="M127" s="467"/>
      <c r="N127" s="467"/>
      <c r="O127" s="467"/>
      <c r="P127" s="467"/>
      <c r="Q127" s="467"/>
      <c r="R127" s="468"/>
      <c r="U127" s="100">
        <v>0.6</v>
      </c>
    </row>
    <row r="128" spans="1:21" ht="12.5" x14ac:dyDescent="0.25">
      <c r="A128" s="7"/>
      <c r="B128" s="7"/>
      <c r="C128" s="7"/>
      <c r="D128" s="469"/>
      <c r="E128" s="417"/>
      <c r="F128" s="417"/>
      <c r="G128" s="417"/>
      <c r="H128" s="417"/>
      <c r="I128" s="470"/>
      <c r="J128" s="600"/>
      <c r="K128" s="467"/>
      <c r="L128" s="467"/>
      <c r="M128" s="467"/>
      <c r="N128" s="467"/>
      <c r="O128" s="467"/>
      <c r="P128" s="467"/>
      <c r="Q128" s="467"/>
      <c r="R128" s="468"/>
      <c r="U128" s="484">
        <v>0.61</v>
      </c>
    </row>
    <row r="129" spans="1:21" ht="12.5" x14ac:dyDescent="0.25">
      <c r="A129" s="23"/>
      <c r="B129" s="23"/>
      <c r="C129" s="23"/>
      <c r="D129" s="469"/>
      <c r="E129" s="417"/>
      <c r="F129" s="417"/>
      <c r="G129" s="417"/>
      <c r="H129" s="417"/>
      <c r="I129" s="470"/>
      <c r="J129" s="600"/>
      <c r="K129" s="467"/>
      <c r="L129" s="467"/>
      <c r="M129" s="467"/>
      <c r="N129" s="467"/>
      <c r="O129" s="467"/>
      <c r="P129" s="467"/>
      <c r="Q129" s="467"/>
      <c r="R129" s="468"/>
      <c r="U129" s="100">
        <v>0.62</v>
      </c>
    </row>
    <row r="130" spans="1:21" ht="13" thickBot="1" x14ac:dyDescent="0.3">
      <c r="A130" s="23"/>
      <c r="B130" s="23"/>
      <c r="C130" s="23"/>
      <c r="D130" s="471"/>
      <c r="E130" s="472"/>
      <c r="F130" s="472"/>
      <c r="G130" s="472"/>
      <c r="H130" s="472"/>
      <c r="I130" s="473"/>
      <c r="J130" s="601"/>
      <c r="K130" s="474"/>
      <c r="L130" s="474"/>
      <c r="M130" s="474"/>
      <c r="N130" s="474"/>
      <c r="O130" s="474"/>
      <c r="P130" s="474"/>
      <c r="Q130" s="474"/>
      <c r="R130" s="468"/>
      <c r="U130" s="484">
        <v>0.63</v>
      </c>
    </row>
    <row r="131" spans="1:21" ht="13" thickBot="1" x14ac:dyDescent="0.3">
      <c r="A131" s="27"/>
      <c r="B131" s="7"/>
      <c r="C131" s="7"/>
      <c r="D131" s="874" t="s">
        <v>7</v>
      </c>
      <c r="E131" s="875"/>
      <c r="F131" s="876"/>
      <c r="G131" s="452"/>
      <c r="H131" s="20"/>
      <c r="I131" s="534">
        <f>SUM(I110+I111+I112+I114+I115+I116+I117+I118)</f>
        <v>0</v>
      </c>
      <c r="J131" s="871" t="s">
        <v>6</v>
      </c>
      <c r="K131" s="872"/>
      <c r="L131" s="872"/>
      <c r="M131" s="872"/>
      <c r="N131" s="872"/>
      <c r="O131" s="873"/>
      <c r="P131" s="445"/>
      <c r="Q131" s="444"/>
      <c r="R131" s="290">
        <f>R110+R111+R112+R114+R115+R116+R117+R118</f>
        <v>0</v>
      </c>
      <c r="U131" s="100">
        <v>0.64</v>
      </c>
    </row>
    <row r="132" spans="1:21" x14ac:dyDescent="0.25">
      <c r="A132" s="7"/>
      <c r="B132" s="7"/>
      <c r="C132" s="7"/>
      <c r="U132" s="484">
        <v>0.65</v>
      </c>
    </row>
    <row r="133" spans="1:21" ht="12.5" x14ac:dyDescent="0.25">
      <c r="A133" s="23"/>
      <c r="B133" s="23"/>
      <c r="C133" s="23"/>
      <c r="D133"/>
      <c r="E133"/>
      <c r="F133"/>
      <c r="G133"/>
      <c r="H133"/>
      <c r="I133"/>
      <c r="U133" s="100">
        <v>0.66</v>
      </c>
    </row>
    <row r="134" spans="1:21" ht="12.5" x14ac:dyDescent="0.25">
      <c r="A134" s="23"/>
      <c r="B134" s="23"/>
      <c r="C134"/>
      <c r="D134"/>
      <c r="E134"/>
      <c r="F134"/>
      <c r="G134"/>
      <c r="H134"/>
      <c r="I134"/>
      <c r="U134" s="484">
        <v>0.67</v>
      </c>
    </row>
    <row r="135" spans="1:21" ht="12.5" x14ac:dyDescent="0.25">
      <c r="A135" s="23"/>
      <c r="B135" s="23"/>
      <c r="C135"/>
      <c r="D135"/>
      <c r="E135"/>
      <c r="F135"/>
      <c r="G135"/>
      <c r="H135"/>
      <c r="I135"/>
      <c r="U135" s="100">
        <v>0.68</v>
      </c>
    </row>
    <row r="136" spans="1:21" ht="12.5" x14ac:dyDescent="0.25">
      <c r="A136" s="23"/>
      <c r="B136" s="23"/>
      <c r="C136"/>
      <c r="D136"/>
      <c r="E136"/>
      <c r="F136"/>
      <c r="G136"/>
      <c r="H136"/>
      <c r="I136"/>
      <c r="U136" s="484">
        <v>0.69</v>
      </c>
    </row>
    <row r="137" spans="1:21" ht="12.5" x14ac:dyDescent="0.25">
      <c r="A137" s="23"/>
      <c r="B137" s="23"/>
      <c r="C137"/>
      <c r="D137"/>
      <c r="E137"/>
      <c r="F137"/>
      <c r="G137"/>
      <c r="H137"/>
      <c r="I137"/>
      <c r="U137" s="100">
        <v>0.7</v>
      </c>
    </row>
    <row r="138" spans="1:21" ht="12.5" x14ac:dyDescent="0.25">
      <c r="A138"/>
      <c r="B138"/>
      <c r="C138"/>
      <c r="D138"/>
      <c r="E138"/>
      <c r="F138"/>
      <c r="G138"/>
      <c r="H138"/>
      <c r="I138"/>
    </row>
    <row r="139" spans="1:21" ht="12.5" x14ac:dyDescent="0.25">
      <c r="A139"/>
      <c r="B139"/>
      <c r="C139"/>
      <c r="D139"/>
      <c r="E139"/>
      <c r="F139"/>
      <c r="G139"/>
      <c r="H139"/>
      <c r="I139"/>
    </row>
    <row r="140" spans="1:21" ht="12.5" x14ac:dyDescent="0.25">
      <c r="A140" s="300"/>
      <c r="B140" s="300"/>
      <c r="C140" s="300"/>
      <c r="D140"/>
      <c r="E140"/>
      <c r="F140"/>
      <c r="G140"/>
      <c r="H140"/>
      <c r="I140"/>
    </row>
    <row r="141" spans="1:21" x14ac:dyDescent="0.25">
      <c r="A141" s="308"/>
      <c r="B141" s="308"/>
      <c r="C141" s="308"/>
    </row>
    <row r="142" spans="1:21" ht="13.5" thickBot="1" x14ac:dyDescent="0.35">
      <c r="A142" s="309"/>
      <c r="B142" s="294"/>
      <c r="C142" s="294"/>
      <c r="D142"/>
      <c r="E142"/>
      <c r="F142"/>
      <c r="G142"/>
      <c r="H142"/>
      <c r="I142" s="126" t="s">
        <v>72</v>
      </c>
    </row>
    <row r="143" spans="1:21" ht="12.75" customHeight="1" x14ac:dyDescent="0.3">
      <c r="A143" s="293"/>
      <c r="B143" s="293"/>
      <c r="C143" s="293"/>
      <c r="D143" s="735" t="s">
        <v>138</v>
      </c>
      <c r="E143" s="736"/>
      <c r="F143" s="736"/>
      <c r="G143" s="736"/>
      <c r="H143" s="736"/>
      <c r="I143" s="737"/>
      <c r="J143" s="64" t="s">
        <v>31</v>
      </c>
      <c r="K143" s="2"/>
      <c r="L143" s="2"/>
      <c r="M143" s="2"/>
      <c r="N143" s="2"/>
      <c r="O143" s="2"/>
      <c r="P143" s="2"/>
      <c r="Q143" s="2"/>
      <c r="R143" s="3"/>
    </row>
    <row r="144" spans="1:21" ht="13" x14ac:dyDescent="0.3">
      <c r="A144" s="293"/>
      <c r="B144" s="293"/>
      <c r="C144" s="294"/>
      <c r="D144" s="738"/>
      <c r="E144" s="739"/>
      <c r="F144" s="739"/>
      <c r="G144" s="739"/>
      <c r="H144" s="739"/>
      <c r="I144" s="740"/>
      <c r="J144" s="69"/>
      <c r="K144" s="94" t="s">
        <v>29</v>
      </c>
      <c r="L144" s="113"/>
      <c r="M144" s="114"/>
      <c r="N144" s="114"/>
      <c r="O144" s="114"/>
      <c r="P144" s="114"/>
      <c r="Q144" s="115"/>
      <c r="R144" s="8"/>
    </row>
    <row r="145" spans="1:18" ht="13" x14ac:dyDescent="0.3">
      <c r="A145" s="295"/>
      <c r="B145" s="293"/>
      <c r="C145" s="296"/>
      <c r="D145" s="738"/>
      <c r="E145" s="739"/>
      <c r="F145" s="739"/>
      <c r="G145" s="739"/>
      <c r="H145" s="739"/>
      <c r="I145" s="740"/>
      <c r="J145" s="69"/>
      <c r="K145" s="7"/>
      <c r="L145" s="7"/>
      <c r="M145" s="7"/>
      <c r="N145" s="7"/>
      <c r="O145" s="7"/>
      <c r="P145" s="7"/>
      <c r="Q145" s="7"/>
      <c r="R145" s="8"/>
    </row>
    <row r="146" spans="1:18" ht="13" x14ac:dyDescent="0.3">
      <c r="A146" s="602"/>
      <c r="B146" s="602"/>
      <c r="C146" s="310"/>
      <c r="D146" s="738"/>
      <c r="E146" s="739"/>
      <c r="F146" s="739"/>
      <c r="G146" s="739"/>
      <c r="H146" s="739"/>
      <c r="I146" s="740"/>
      <c r="J146" s="69"/>
      <c r="K146" s="7"/>
      <c r="L146" s="487" t="s">
        <v>190</v>
      </c>
      <c r="M146" s="487" t="s">
        <v>190</v>
      </c>
      <c r="N146" s="487" t="s">
        <v>190</v>
      </c>
      <c r="O146" s="487" t="s">
        <v>190</v>
      </c>
      <c r="P146" s="487" t="s">
        <v>190</v>
      </c>
      <c r="Q146" s="487" t="s">
        <v>190</v>
      </c>
      <c r="R146" s="8"/>
    </row>
    <row r="147" spans="1:18" x14ac:dyDescent="0.25">
      <c r="A147" s="602"/>
      <c r="B147" s="602"/>
      <c r="C147" s="310"/>
      <c r="D147" s="741"/>
      <c r="E147" s="742"/>
      <c r="F147" s="742"/>
      <c r="G147" s="742"/>
      <c r="H147" s="742"/>
      <c r="I147" s="743"/>
      <c r="J147" s="6"/>
      <c r="K147" s="98"/>
      <c r="L147" s="637">
        <v>0.01</v>
      </c>
      <c r="M147" s="638">
        <v>0.01</v>
      </c>
      <c r="N147" s="637">
        <v>0.01</v>
      </c>
      <c r="O147" s="638">
        <v>0.01</v>
      </c>
      <c r="P147" s="637">
        <v>0.01</v>
      </c>
      <c r="Q147" s="637">
        <v>0.01</v>
      </c>
      <c r="R147" s="106"/>
    </row>
    <row r="148" spans="1:18" ht="23" x14ac:dyDescent="0.25">
      <c r="A148" s="602"/>
      <c r="B148" s="602"/>
      <c r="C148" s="310"/>
      <c r="D148" s="819" t="s">
        <v>179</v>
      </c>
      <c r="E148" s="820"/>
      <c r="F148" s="821"/>
      <c r="G148" s="475" t="s">
        <v>165</v>
      </c>
      <c r="H148" s="74" t="s">
        <v>166</v>
      </c>
      <c r="I148" s="75" t="s">
        <v>3</v>
      </c>
      <c r="J148" s="770"/>
      <c r="K148" s="771"/>
      <c r="L148" s="15" t="s">
        <v>198</v>
      </c>
      <c r="M148" s="15" t="s">
        <v>198</v>
      </c>
      <c r="N148" s="15" t="s">
        <v>198</v>
      </c>
      <c r="O148" s="15" t="s">
        <v>198</v>
      </c>
      <c r="P148" s="15" t="s">
        <v>198</v>
      </c>
      <c r="Q148" s="15" t="s">
        <v>198</v>
      </c>
      <c r="R148" s="75" t="s">
        <v>30</v>
      </c>
    </row>
    <row r="149" spans="1:18" x14ac:dyDescent="0.25">
      <c r="A149" s="602"/>
      <c r="B149" s="602"/>
      <c r="C149" s="310"/>
      <c r="D149" s="748" t="s">
        <v>130</v>
      </c>
      <c r="E149" s="749"/>
      <c r="F149" s="750"/>
      <c r="G149" s="414">
        <f>'Suuttimet puristamalla'!Q5</f>
        <v>0</v>
      </c>
      <c r="H149" s="61">
        <v>0.96</v>
      </c>
      <c r="I149" s="62">
        <f>G149*H149</f>
        <v>0</v>
      </c>
      <c r="J149" s="710" t="s">
        <v>130</v>
      </c>
      <c r="K149" s="712"/>
      <c r="L149" s="564"/>
      <c r="M149" s="564"/>
      <c r="N149" s="564"/>
      <c r="O149" s="564"/>
      <c r="P149" s="564"/>
      <c r="Q149" s="564"/>
      <c r="R149" s="62">
        <f>(L149*H149*$L$147)+(M149*H149*$M$147)+(N149*H149*$N$147)+(O149*H149*$O$147)+(P149*H149*$P$147)+(Q149*H149*$Q$147)</f>
        <v>0</v>
      </c>
    </row>
    <row r="150" spans="1:18" ht="11.5" customHeight="1" x14ac:dyDescent="0.25">
      <c r="A150" s="602"/>
      <c r="B150" s="602"/>
      <c r="C150" s="310"/>
      <c r="D150" s="751" t="s">
        <v>131</v>
      </c>
      <c r="E150" s="752"/>
      <c r="F150" s="753"/>
      <c r="G150" s="414">
        <f>'Suuttimet puristamalla'!Q6</f>
        <v>0</v>
      </c>
      <c r="H150" s="432">
        <v>1.04</v>
      </c>
      <c r="I150" s="62">
        <f t="shared" ref="I150:I157" si="5">G150*H150</f>
        <v>0</v>
      </c>
      <c r="J150" s="710" t="s">
        <v>131</v>
      </c>
      <c r="K150" s="712"/>
      <c r="L150" s="565"/>
      <c r="M150" s="565"/>
      <c r="N150" s="565"/>
      <c r="O150" s="565"/>
      <c r="P150" s="565"/>
      <c r="Q150" s="565"/>
      <c r="R150" s="62">
        <f t="shared" ref="R150:R157" si="6">(L150*H150*$L$147)+(M150*H150*$M$147)+(N150*H150*$N$147)+(O150*H150*$O$147)+(P150*H150*$P$147)+(Q150*H150*$Q$147)</f>
        <v>0</v>
      </c>
    </row>
    <row r="151" spans="1:18" ht="13.15" customHeight="1" x14ac:dyDescent="0.25">
      <c r="A151" s="602"/>
      <c r="B151" s="602"/>
      <c r="C151" s="310"/>
      <c r="D151" s="822" t="s">
        <v>193</v>
      </c>
      <c r="E151" s="823"/>
      <c r="F151" s="823"/>
      <c r="G151" s="434"/>
      <c r="H151" s="433"/>
      <c r="I151" s="430"/>
      <c r="J151" s="822" t="s">
        <v>183</v>
      </c>
      <c r="K151" s="823"/>
      <c r="L151" s="566"/>
      <c r="M151" s="567"/>
      <c r="N151" s="567"/>
      <c r="O151" s="567"/>
      <c r="P151" s="567"/>
      <c r="Q151" s="567"/>
      <c r="R151" s="62"/>
    </row>
    <row r="152" spans="1:18" x14ac:dyDescent="0.25">
      <c r="A152" s="602"/>
      <c r="B152" s="602"/>
      <c r="C152" s="310"/>
      <c r="D152" s="751"/>
      <c r="E152" s="752"/>
      <c r="F152" s="753"/>
      <c r="G152" s="450">
        <f>'Suuttimet puristamalla'!Q7</f>
        <v>0</v>
      </c>
      <c r="H152" s="451">
        <v>1.28</v>
      </c>
      <c r="I152" s="62">
        <f t="shared" si="5"/>
        <v>0</v>
      </c>
      <c r="J152" s="751"/>
      <c r="K152" s="753"/>
      <c r="L152" s="568"/>
      <c r="M152" s="568"/>
      <c r="N152" s="568"/>
      <c r="O152" s="568"/>
      <c r="P152" s="568"/>
      <c r="Q152" s="568"/>
      <c r="R152" s="62">
        <f t="shared" si="6"/>
        <v>0</v>
      </c>
    </row>
    <row r="153" spans="1:18" x14ac:dyDescent="0.25">
      <c r="A153" s="602"/>
      <c r="B153" s="602"/>
      <c r="C153" s="297"/>
      <c r="D153" s="822" t="s">
        <v>194</v>
      </c>
      <c r="E153" s="823"/>
      <c r="F153" s="823"/>
      <c r="G153" s="434"/>
      <c r="H153" s="433"/>
      <c r="I153" s="430"/>
      <c r="J153" s="822" t="s">
        <v>132</v>
      </c>
      <c r="K153" s="823"/>
      <c r="L153" s="569"/>
      <c r="M153" s="570"/>
      <c r="N153" s="570"/>
      <c r="O153" s="570"/>
      <c r="P153" s="570"/>
      <c r="Q153" s="570"/>
      <c r="R153" s="62"/>
    </row>
    <row r="154" spans="1:18" x14ac:dyDescent="0.25">
      <c r="A154" s="602"/>
      <c r="B154" s="602"/>
      <c r="C154" s="297"/>
      <c r="D154" s="751"/>
      <c r="E154" s="752"/>
      <c r="F154" s="753"/>
      <c r="G154" s="437">
        <f>'Suuttimet puristamalla'!Q8</f>
        <v>0</v>
      </c>
      <c r="H154" s="438">
        <v>1.04</v>
      </c>
      <c r="I154" s="62">
        <f t="shared" si="5"/>
        <v>0</v>
      </c>
      <c r="J154" s="751"/>
      <c r="K154" s="753"/>
      <c r="L154" s="571"/>
      <c r="M154" s="571"/>
      <c r="N154" s="571"/>
      <c r="O154" s="571"/>
      <c r="P154" s="571"/>
      <c r="Q154" s="571"/>
      <c r="R154" s="62">
        <f t="shared" si="6"/>
        <v>0</v>
      </c>
    </row>
    <row r="155" spans="1:18" x14ac:dyDescent="0.25">
      <c r="A155" s="602"/>
      <c r="B155" s="602"/>
      <c r="C155" s="297"/>
      <c r="D155" s="710" t="s">
        <v>185</v>
      </c>
      <c r="E155" s="711"/>
      <c r="F155" s="712"/>
      <c r="G155" s="437">
        <f>'Suuttimet puristamalla'!Q9</f>
        <v>0</v>
      </c>
      <c r="H155" s="61">
        <v>0.64</v>
      </c>
      <c r="I155" s="62">
        <f t="shared" si="5"/>
        <v>0</v>
      </c>
      <c r="J155" s="710" t="s">
        <v>185</v>
      </c>
      <c r="K155" s="712"/>
      <c r="L155" s="564"/>
      <c r="M155" s="564"/>
      <c r="N155" s="564"/>
      <c r="O155" s="564"/>
      <c r="P155" s="564"/>
      <c r="Q155" s="564"/>
      <c r="R155" s="62">
        <f t="shared" si="6"/>
        <v>0</v>
      </c>
    </row>
    <row r="156" spans="1:18" x14ac:dyDescent="0.25">
      <c r="A156" s="602"/>
      <c r="B156" s="602"/>
      <c r="C156" s="297"/>
      <c r="D156" s="710" t="s">
        <v>133</v>
      </c>
      <c r="E156" s="711"/>
      <c r="F156" s="712"/>
      <c r="G156" s="437">
        <f>'Suuttimet puristamalla'!Q10</f>
        <v>0</v>
      </c>
      <c r="H156" s="61">
        <v>0.8</v>
      </c>
      <c r="I156" s="62">
        <f t="shared" si="5"/>
        <v>0</v>
      </c>
      <c r="J156" s="710" t="s">
        <v>133</v>
      </c>
      <c r="K156" s="712"/>
      <c r="L156" s="564"/>
      <c r="M156" s="564"/>
      <c r="N156" s="564"/>
      <c r="O156" s="564"/>
      <c r="P156" s="564"/>
      <c r="Q156" s="564"/>
      <c r="R156" s="62">
        <f t="shared" si="6"/>
        <v>0</v>
      </c>
    </row>
    <row r="157" spans="1:18" x14ac:dyDescent="0.25">
      <c r="A157" s="602"/>
      <c r="B157" s="602"/>
      <c r="C157" s="297"/>
      <c r="D157" s="710" t="s">
        <v>189</v>
      </c>
      <c r="E157" s="711"/>
      <c r="F157" s="712"/>
      <c r="G157" s="437">
        <f>'Suuttimet puristamalla'!Q11</f>
        <v>0</v>
      </c>
      <c r="H157" s="61">
        <v>1.04</v>
      </c>
      <c r="I157" s="62">
        <f t="shared" si="5"/>
        <v>0</v>
      </c>
      <c r="J157" s="710" t="s">
        <v>135</v>
      </c>
      <c r="K157" s="712"/>
      <c r="L157" s="564"/>
      <c r="M157" s="564"/>
      <c r="N157" s="564"/>
      <c r="O157" s="564"/>
      <c r="P157" s="564"/>
      <c r="Q157" s="564"/>
      <c r="R157" s="62">
        <f t="shared" si="6"/>
        <v>0</v>
      </c>
    </row>
    <row r="158" spans="1:18" x14ac:dyDescent="0.25">
      <c r="A158" s="602"/>
      <c r="B158" s="602"/>
      <c r="C158" s="297"/>
      <c r="D158" s="707"/>
      <c r="E158" s="709"/>
      <c r="F158" s="708"/>
      <c r="G158" s="431"/>
      <c r="H158" s="432"/>
      <c r="I158" s="218"/>
      <c r="J158" s="707"/>
      <c r="K158" s="708"/>
      <c r="L158" s="442"/>
      <c r="M158" s="442"/>
      <c r="N158" s="442"/>
      <c r="O158" s="442"/>
      <c r="P158" s="442"/>
      <c r="Q158" s="442"/>
      <c r="R158" s="443"/>
    </row>
    <row r="159" spans="1:18" x14ac:dyDescent="0.25">
      <c r="A159" s="602"/>
      <c r="B159" s="602"/>
      <c r="C159" s="297"/>
      <c r="D159" s="707"/>
      <c r="E159" s="709"/>
      <c r="F159" s="709"/>
      <c r="G159" s="440"/>
      <c r="H159" s="441"/>
      <c r="I159" s="456"/>
      <c r="J159" s="707"/>
      <c r="K159" s="709"/>
      <c r="L159" s="448"/>
      <c r="M159" s="448"/>
      <c r="N159" s="448"/>
      <c r="O159" s="448"/>
      <c r="P159" s="448"/>
      <c r="Q159" s="448"/>
      <c r="R159" s="454"/>
    </row>
    <row r="160" spans="1:18" x14ac:dyDescent="0.25">
      <c r="A160" s="602"/>
      <c r="B160" s="602"/>
      <c r="C160" s="297"/>
      <c r="D160" s="772"/>
      <c r="E160" s="773"/>
      <c r="F160" s="773"/>
      <c r="G160" s="402"/>
      <c r="H160" s="84"/>
      <c r="I160" s="67"/>
      <c r="J160" s="772"/>
      <c r="K160" s="773"/>
      <c r="L160" s="446"/>
      <c r="M160" s="446"/>
      <c r="N160" s="446"/>
      <c r="O160" s="446"/>
      <c r="P160" s="446"/>
      <c r="Q160" s="446"/>
      <c r="R160" s="455"/>
    </row>
    <row r="161" spans="1:18" x14ac:dyDescent="0.25">
      <c r="A161" s="603"/>
      <c r="B161" s="603"/>
      <c r="C161" s="297"/>
      <c r="D161" s="371"/>
      <c r="E161" s="68"/>
      <c r="F161" s="68"/>
      <c r="G161" s="402"/>
      <c r="H161" s="84"/>
      <c r="I161" s="67"/>
      <c r="J161" s="772"/>
      <c r="K161" s="773"/>
      <c r="L161" s="446"/>
      <c r="M161" s="446"/>
      <c r="N161" s="446"/>
      <c r="O161" s="446"/>
      <c r="P161" s="446"/>
      <c r="Q161" s="446"/>
      <c r="R161" s="455"/>
    </row>
    <row r="162" spans="1:18" x14ac:dyDescent="0.25">
      <c r="A162" s="603"/>
      <c r="B162" s="603"/>
      <c r="C162" s="298"/>
      <c r="D162" s="772"/>
      <c r="E162" s="773"/>
      <c r="F162" s="773"/>
      <c r="G162" s="402"/>
      <c r="H162" s="402"/>
      <c r="I162" s="67"/>
      <c r="J162" s="772"/>
      <c r="K162" s="773"/>
      <c r="L162" s="446"/>
      <c r="M162" s="446"/>
      <c r="N162" s="446"/>
      <c r="O162" s="446"/>
      <c r="P162" s="446"/>
      <c r="Q162" s="446"/>
      <c r="R162" s="455"/>
    </row>
    <row r="163" spans="1:18" x14ac:dyDescent="0.25">
      <c r="A163" s="603"/>
      <c r="B163" s="603"/>
      <c r="C163" s="298"/>
      <c r="D163" s="772"/>
      <c r="E163" s="773"/>
      <c r="F163" s="773"/>
      <c r="G163" s="402"/>
      <c r="H163" s="402"/>
      <c r="I163" s="67"/>
      <c r="J163" s="772"/>
      <c r="K163" s="773"/>
      <c r="L163" s="446"/>
      <c r="M163" s="446"/>
      <c r="N163" s="446"/>
      <c r="O163" s="446"/>
      <c r="P163" s="446"/>
      <c r="Q163" s="446"/>
      <c r="R163" s="455"/>
    </row>
    <row r="164" spans="1:18" ht="12.5" x14ac:dyDescent="0.25">
      <c r="A164" s="415"/>
      <c r="B164" s="415"/>
      <c r="C164" s="293"/>
      <c r="D164" s="22"/>
      <c r="E164" s="413"/>
      <c r="F164" s="413"/>
      <c r="G164" s="413"/>
      <c r="H164" s="413"/>
      <c r="I164" s="24"/>
      <c r="J164" s="6"/>
      <c r="K164" s="7"/>
      <c r="L164" s="7"/>
      <c r="M164" s="7"/>
      <c r="N164" s="7"/>
      <c r="O164" s="7"/>
      <c r="P164" s="7"/>
      <c r="Q164" s="7"/>
      <c r="R164" s="8"/>
    </row>
    <row r="165" spans="1:18" ht="12.5" x14ac:dyDescent="0.25">
      <c r="A165" s="7"/>
      <c r="B165" s="7"/>
      <c r="C165" s="7"/>
      <c r="D165" s="22"/>
      <c r="E165" s="413"/>
      <c r="F165" s="413"/>
      <c r="G165" s="413"/>
      <c r="H165" s="413"/>
      <c r="I165" s="24"/>
      <c r="J165" s="6"/>
      <c r="K165" s="7"/>
      <c r="L165" s="7"/>
      <c r="M165" s="7"/>
      <c r="N165" s="7"/>
      <c r="O165" s="7"/>
      <c r="P165" s="7"/>
      <c r="Q165" s="7"/>
      <c r="R165" s="8"/>
    </row>
    <row r="166" spans="1:18" ht="12.5" x14ac:dyDescent="0.25">
      <c r="A166" s="7"/>
      <c r="B166" s="7"/>
      <c r="C166" s="7"/>
      <c r="D166" s="22"/>
      <c r="E166" s="413"/>
      <c r="F166" s="413"/>
      <c r="G166" s="413"/>
      <c r="H166" s="413"/>
      <c r="I166" s="24"/>
      <c r="J166" s="6"/>
      <c r="K166" s="7"/>
      <c r="L166" s="7"/>
      <c r="M166" s="7"/>
      <c r="N166" s="7"/>
      <c r="O166" s="7"/>
      <c r="P166" s="7"/>
      <c r="Q166" s="7"/>
      <c r="R166" s="8"/>
    </row>
    <row r="167" spans="1:18" ht="12.5" x14ac:dyDescent="0.25">
      <c r="A167" s="7"/>
      <c r="B167" s="7"/>
      <c r="C167" s="7"/>
      <c r="D167" s="22"/>
      <c r="E167" s="413"/>
      <c r="F167" s="413"/>
      <c r="G167" s="413"/>
      <c r="H167" s="413"/>
      <c r="I167" s="24"/>
      <c r="J167" s="6"/>
      <c r="K167" s="7"/>
      <c r="L167" s="7"/>
      <c r="M167" s="7"/>
      <c r="N167" s="7"/>
      <c r="O167" s="7"/>
      <c r="P167" s="7"/>
      <c r="Q167" s="7"/>
      <c r="R167" s="8"/>
    </row>
    <row r="168" spans="1:18" ht="12.5" x14ac:dyDescent="0.25">
      <c r="A168" s="413"/>
      <c r="B168" s="413"/>
      <c r="C168" s="23"/>
      <c r="D168" s="22"/>
      <c r="E168" s="413"/>
      <c r="F168" s="413"/>
      <c r="G168" s="413"/>
      <c r="H168" s="413"/>
      <c r="I168" s="24"/>
      <c r="J168" s="6"/>
      <c r="K168" s="7"/>
      <c r="L168" s="7"/>
      <c r="M168" s="7"/>
      <c r="N168" s="7"/>
      <c r="O168" s="7"/>
      <c r="P168" s="7"/>
      <c r="Q168" s="7"/>
      <c r="R168" s="8"/>
    </row>
    <row r="169" spans="1:18" ht="12.5" x14ac:dyDescent="0.25">
      <c r="A169" s="413"/>
      <c r="B169" s="413"/>
      <c r="C169" s="23"/>
      <c r="D169" s="22"/>
      <c r="E169" s="413"/>
      <c r="F169" s="413"/>
      <c r="G169" s="413"/>
      <c r="H169" s="413"/>
      <c r="I169" s="24"/>
      <c r="J169" s="6"/>
      <c r="K169" s="7"/>
      <c r="L169" s="7"/>
      <c r="M169" s="7"/>
      <c r="N169" s="7"/>
      <c r="O169" s="7"/>
      <c r="P169" s="7"/>
      <c r="Q169" s="7"/>
      <c r="R169" s="8"/>
    </row>
    <row r="170" spans="1:18" ht="13" thickBot="1" x14ac:dyDescent="0.3">
      <c r="A170" s="27"/>
      <c r="B170" s="7"/>
      <c r="C170" s="7"/>
      <c r="D170" s="871" t="s">
        <v>7</v>
      </c>
      <c r="E170" s="872"/>
      <c r="F170" s="873"/>
      <c r="G170" s="19"/>
      <c r="H170" s="26"/>
      <c r="I170" s="535">
        <f>I149+I150+I152+I154+I155+I156+I157</f>
        <v>0</v>
      </c>
      <c r="J170" s="871" t="s">
        <v>6</v>
      </c>
      <c r="K170" s="872"/>
      <c r="L170" s="872"/>
      <c r="M170" s="872"/>
      <c r="N170" s="872"/>
      <c r="O170" s="872"/>
      <c r="P170" s="65"/>
      <c r="Q170" s="18"/>
      <c r="R170" s="290">
        <f>R149+R150+R152+R154+R155+R156+R157</f>
        <v>0</v>
      </c>
    </row>
    <row r="171" spans="1:18" ht="12.5" x14ac:dyDescent="0.25">
      <c r="A171" s="23"/>
      <c r="B171" s="23"/>
      <c r="C171" s="23"/>
    </row>
    <row r="172" spans="1:18" ht="12.5" x14ac:dyDescent="0.25">
      <c r="A172" s="23"/>
      <c r="B172" s="23"/>
      <c r="C172"/>
      <c r="D172"/>
      <c r="E172"/>
      <c r="F172"/>
      <c r="G172"/>
      <c r="H172"/>
      <c r="I172"/>
    </row>
    <row r="173" spans="1:18" ht="12.5" x14ac:dyDescent="0.25">
      <c r="A173" s="23"/>
      <c r="B173" s="23"/>
      <c r="C173"/>
      <c r="D173"/>
      <c r="E173"/>
      <c r="F173"/>
      <c r="G173"/>
      <c r="H173"/>
      <c r="I173"/>
    </row>
    <row r="174" spans="1:18" ht="12.5" x14ac:dyDescent="0.25">
      <c r="A174" s="23"/>
      <c r="B174" s="23"/>
      <c r="C174"/>
      <c r="D174"/>
      <c r="E174"/>
      <c r="F174"/>
      <c r="G174"/>
      <c r="H174"/>
      <c r="I174"/>
    </row>
    <row r="175" spans="1:18" ht="12.5" x14ac:dyDescent="0.25">
      <c r="A175" s="23"/>
      <c r="B175" s="23"/>
      <c r="C175"/>
      <c r="D175"/>
      <c r="E175"/>
      <c r="F175"/>
      <c r="G175"/>
      <c r="H175"/>
      <c r="I175"/>
    </row>
    <row r="176" spans="1:18" ht="12.5" x14ac:dyDescent="0.25">
      <c r="A176" s="23"/>
      <c r="B176" s="23"/>
      <c r="C176"/>
      <c r="D176"/>
      <c r="E176"/>
      <c r="F176"/>
      <c r="G176"/>
      <c r="H176"/>
      <c r="I176"/>
    </row>
    <row r="177" spans="1:18" ht="12.5" x14ac:dyDescent="0.25">
      <c r="A177" s="23"/>
      <c r="B177" s="23"/>
      <c r="C177"/>
      <c r="D177"/>
      <c r="E177"/>
      <c r="F177"/>
      <c r="G177"/>
      <c r="H177"/>
      <c r="I177"/>
    </row>
    <row r="178" spans="1:18" ht="12.5" x14ac:dyDescent="0.25">
      <c r="A178" s="23"/>
      <c r="B178" s="23"/>
      <c r="C178"/>
      <c r="D178"/>
      <c r="E178"/>
      <c r="F178"/>
      <c r="G178"/>
      <c r="H178"/>
      <c r="I178"/>
    </row>
    <row r="179" spans="1:18" ht="12.5" x14ac:dyDescent="0.25">
      <c r="A179" s="23"/>
      <c r="B179" s="23"/>
      <c r="C179"/>
      <c r="D179"/>
      <c r="E179"/>
      <c r="F179"/>
      <c r="G179"/>
      <c r="H179"/>
      <c r="I179"/>
    </row>
    <row r="180" spans="1:18" ht="12.5" x14ac:dyDescent="0.25">
      <c r="A180" s="23"/>
      <c r="B180" s="23"/>
      <c r="C180"/>
      <c r="D180"/>
      <c r="E180"/>
      <c r="F180"/>
      <c r="G180"/>
      <c r="H180"/>
      <c r="I180"/>
    </row>
    <row r="181" spans="1:18" ht="12.5" x14ac:dyDescent="0.25">
      <c r="A181" s="23"/>
      <c r="B181" s="23"/>
      <c r="C181"/>
      <c r="D181"/>
      <c r="E181"/>
      <c r="F181"/>
      <c r="G181"/>
      <c r="H181"/>
      <c r="I181"/>
    </row>
    <row r="182" spans="1:18" ht="12.75" customHeight="1" x14ac:dyDescent="0.25">
      <c r="A182" s="23"/>
      <c r="B182" s="23"/>
      <c r="C182"/>
    </row>
    <row r="183" spans="1:18" ht="13.15" customHeight="1" thickBot="1" x14ac:dyDescent="0.3">
      <c r="A183" s="23"/>
      <c r="B183" s="23"/>
      <c r="C183"/>
      <c r="I183" s="317" t="s">
        <v>72</v>
      </c>
    </row>
    <row r="184" spans="1:18" ht="12.75" customHeight="1" x14ac:dyDescent="0.3">
      <c r="A184" s="23"/>
      <c r="B184" s="23"/>
      <c r="C184"/>
      <c r="D184" s="774" t="s">
        <v>212</v>
      </c>
      <c r="E184" s="789"/>
      <c r="F184" s="789"/>
      <c r="G184" s="789"/>
      <c r="H184" s="789"/>
      <c r="I184" s="790"/>
      <c r="J184" s="64" t="s">
        <v>31</v>
      </c>
      <c r="K184" s="2"/>
      <c r="L184" s="2"/>
      <c r="M184" s="2"/>
      <c r="N184" s="2"/>
      <c r="O184" s="2"/>
      <c r="P184" s="2"/>
      <c r="Q184" s="2"/>
      <c r="R184" s="3"/>
    </row>
    <row r="185" spans="1:18" ht="13" x14ac:dyDescent="0.3">
      <c r="A185" s="23"/>
      <c r="B185" s="23"/>
      <c r="C185"/>
      <c r="D185" s="791"/>
      <c r="E185" s="792"/>
      <c r="F185" s="792"/>
      <c r="G185" s="792"/>
      <c r="H185" s="792"/>
      <c r="I185" s="793"/>
      <c r="J185" s="69"/>
      <c r="K185" s="94" t="s">
        <v>29</v>
      </c>
      <c r="L185" s="560"/>
      <c r="M185" s="561"/>
      <c r="N185" s="561"/>
      <c r="O185" s="561"/>
      <c r="P185" s="561"/>
      <c r="Q185" s="562"/>
      <c r="R185" s="8"/>
    </row>
    <row r="186" spans="1:18" ht="13" x14ac:dyDescent="0.3">
      <c r="A186" s="413"/>
      <c r="B186" s="413"/>
      <c r="C186"/>
      <c r="D186" s="791"/>
      <c r="E186" s="792"/>
      <c r="F186" s="792"/>
      <c r="G186" s="792"/>
      <c r="H186" s="792"/>
      <c r="I186" s="793"/>
      <c r="J186" s="69"/>
      <c r="K186" s="94"/>
      <c r="L186" s="563"/>
      <c r="M186" s="563"/>
      <c r="N186" s="563"/>
      <c r="O186" s="563"/>
      <c r="P186" s="563"/>
      <c r="Q186" s="563"/>
      <c r="R186" s="8"/>
    </row>
    <row r="187" spans="1:18" ht="12" customHeight="1" x14ac:dyDescent="0.25">
      <c r="A187" s="23"/>
      <c r="B187" s="23"/>
      <c r="C187"/>
      <c r="D187" s="791"/>
      <c r="E187" s="792"/>
      <c r="F187" s="792"/>
      <c r="G187" s="792"/>
      <c r="H187" s="792"/>
      <c r="I187" s="793"/>
      <c r="J187" s="6"/>
      <c r="K187" s="7"/>
      <c r="L187" s="435" t="s">
        <v>190</v>
      </c>
      <c r="M187" s="435" t="s">
        <v>190</v>
      </c>
      <c r="N187" s="435" t="s">
        <v>190</v>
      </c>
      <c r="O187" s="435" t="s">
        <v>190</v>
      </c>
      <c r="P187" s="435" t="s">
        <v>190</v>
      </c>
      <c r="Q187" s="435" t="s">
        <v>190</v>
      </c>
      <c r="R187" s="8"/>
    </row>
    <row r="188" spans="1:18" ht="12.5" x14ac:dyDescent="0.25">
      <c r="A188" s="23"/>
      <c r="B188" s="23"/>
      <c r="C188"/>
      <c r="D188" s="794"/>
      <c r="E188" s="795"/>
      <c r="F188" s="795"/>
      <c r="G188" s="795"/>
      <c r="H188" s="795"/>
      <c r="I188" s="796"/>
      <c r="J188" s="6"/>
      <c r="K188" s="98"/>
      <c r="L188" s="637">
        <v>0.01</v>
      </c>
      <c r="M188" s="638">
        <v>0.01</v>
      </c>
      <c r="N188" s="637">
        <v>0.01</v>
      </c>
      <c r="O188" s="638">
        <v>0.01</v>
      </c>
      <c r="P188" s="637">
        <v>0.01</v>
      </c>
      <c r="Q188" s="637">
        <v>0.01</v>
      </c>
      <c r="R188" s="8"/>
    </row>
    <row r="189" spans="1:18" ht="23" x14ac:dyDescent="0.25">
      <c r="A189" s="23"/>
      <c r="B189" s="23"/>
      <c r="C189"/>
      <c r="D189" s="761"/>
      <c r="E189" s="762"/>
      <c r="F189" s="399" t="s">
        <v>197</v>
      </c>
      <c r="G189" s="400" t="s">
        <v>199</v>
      </c>
      <c r="H189" s="399" t="s">
        <v>2</v>
      </c>
      <c r="I189" s="538" t="s">
        <v>5</v>
      </c>
      <c r="J189" s="724" t="s">
        <v>196</v>
      </c>
      <c r="K189" s="725"/>
      <c r="L189" s="536" t="s">
        <v>201</v>
      </c>
      <c r="M189" s="15" t="s">
        <v>199</v>
      </c>
      <c r="N189" s="536" t="s">
        <v>202</v>
      </c>
      <c r="O189" s="536" t="s">
        <v>203</v>
      </c>
      <c r="P189" s="536" t="s">
        <v>204</v>
      </c>
      <c r="Q189" s="536" t="s">
        <v>204</v>
      </c>
      <c r="R189" s="398" t="s">
        <v>211</v>
      </c>
    </row>
    <row r="190" spans="1:18" ht="12.5" x14ac:dyDescent="0.25">
      <c r="A190" s="23"/>
      <c r="B190" s="23"/>
      <c r="C190"/>
      <c r="D190" s="701"/>
      <c r="E190" s="702"/>
      <c r="F190" s="63">
        <v>-63</v>
      </c>
      <c r="G190" s="63">
        <f>'Hitsattavat runkoputket'!Q5</f>
        <v>0</v>
      </c>
      <c r="H190" s="61">
        <v>0.6</v>
      </c>
      <c r="I190" s="539">
        <f t="shared" ref="I190:I196" si="7">G190*H190</f>
        <v>0</v>
      </c>
      <c r="J190" s="699">
        <v>-63</v>
      </c>
      <c r="K190" s="700"/>
      <c r="L190" s="225"/>
      <c r="M190" s="225"/>
      <c r="N190" s="225"/>
      <c r="O190" s="225"/>
      <c r="P190" s="225"/>
      <c r="Q190" s="225"/>
      <c r="R190" s="62">
        <f>(L190*H190*$L$188)+(M190*H190*$M$188)+(N190*H190*$N$188)+(O190*H190*$O$188)+(P190*H190*$P$188)+(Q190*H190*$Q$188)</f>
        <v>0</v>
      </c>
    </row>
    <row r="191" spans="1:18" ht="12.5" x14ac:dyDescent="0.25">
      <c r="A191" s="23"/>
      <c r="B191" s="23"/>
      <c r="C191"/>
      <c r="D191" s="701"/>
      <c r="E191" s="702"/>
      <c r="F191" s="63">
        <v>-76.099999999999994</v>
      </c>
      <c r="G191" s="63">
        <f>'Hitsattavat runkoputket'!Q6</f>
        <v>0</v>
      </c>
      <c r="H191" s="61">
        <v>0.65</v>
      </c>
      <c r="I191" s="539">
        <f t="shared" si="7"/>
        <v>0</v>
      </c>
      <c r="J191" s="699">
        <v>-76.099999999999994</v>
      </c>
      <c r="K191" s="700"/>
      <c r="L191" s="225"/>
      <c r="M191" s="225"/>
      <c r="N191" s="225"/>
      <c r="O191" s="225"/>
      <c r="P191" s="225"/>
      <c r="Q191" s="225"/>
      <c r="R191" s="62">
        <f t="shared" ref="R191:R196" si="8">(L191*H191*$L$188)+(M191*H191*$M$188)+(N191*H191*$N$188)+(O191*H191*$O$188)+(P191*H191*$P$188)+(Q191*H191*$Q$188)</f>
        <v>0</v>
      </c>
    </row>
    <row r="192" spans="1:18" ht="12.5" x14ac:dyDescent="0.25">
      <c r="A192" s="23"/>
      <c r="B192" s="23"/>
      <c r="C192"/>
      <c r="D192" s="701"/>
      <c r="E192" s="702"/>
      <c r="F192" s="63">
        <v>-88.9</v>
      </c>
      <c r="G192" s="63">
        <f>'Hitsattavat runkoputket'!Q7</f>
        <v>0</v>
      </c>
      <c r="H192" s="61">
        <v>0.7</v>
      </c>
      <c r="I192" s="539">
        <f t="shared" si="7"/>
        <v>0</v>
      </c>
      <c r="J192" s="699">
        <v>-88.9</v>
      </c>
      <c r="K192" s="700"/>
      <c r="L192" s="225"/>
      <c r="M192" s="225"/>
      <c r="N192" s="225"/>
      <c r="O192" s="225"/>
      <c r="P192" s="225"/>
      <c r="Q192" s="225"/>
      <c r="R192" s="62">
        <f>(L192*H192*$L$188)+(M192*H192*$M$188)+(N192*H192*$N$188)+(O192*H192*$O$188)+(P192*H192*$P$188)+(Q192*H192*$Q$188)</f>
        <v>0</v>
      </c>
    </row>
    <row r="193" spans="1:18" ht="12.5" x14ac:dyDescent="0.25">
      <c r="A193" s="23"/>
      <c r="B193" s="23"/>
      <c r="C193"/>
      <c r="D193" s="701"/>
      <c r="E193" s="702"/>
      <c r="F193" s="63">
        <v>114.3</v>
      </c>
      <c r="G193" s="63">
        <f>'Hitsattavat runkoputket'!Q8</f>
        <v>0</v>
      </c>
      <c r="H193" s="61">
        <v>0.8</v>
      </c>
      <c r="I193" s="539">
        <f t="shared" si="7"/>
        <v>0</v>
      </c>
      <c r="J193" s="699">
        <v>114.3</v>
      </c>
      <c r="K193" s="700"/>
      <c r="L193" s="225"/>
      <c r="M193" s="225"/>
      <c r="N193" s="225"/>
      <c r="O193" s="225"/>
      <c r="P193" s="225"/>
      <c r="Q193" s="225"/>
      <c r="R193" s="62">
        <f t="shared" si="8"/>
        <v>0</v>
      </c>
    </row>
    <row r="194" spans="1:18" ht="12.5" x14ac:dyDescent="0.25">
      <c r="A194" s="23"/>
      <c r="B194" s="23"/>
      <c r="C194"/>
      <c r="D194" s="701"/>
      <c r="E194" s="702"/>
      <c r="F194" s="63">
        <v>-139.69999999999999</v>
      </c>
      <c r="G194" s="63">
        <f>'Hitsattavat runkoputket'!Q9</f>
        <v>0</v>
      </c>
      <c r="H194" s="61">
        <v>0.9</v>
      </c>
      <c r="I194" s="539">
        <f t="shared" si="7"/>
        <v>0</v>
      </c>
      <c r="J194" s="699">
        <v>-139.69999999999999</v>
      </c>
      <c r="K194" s="700"/>
      <c r="L194" s="225"/>
      <c r="M194" s="225"/>
      <c r="N194" s="225"/>
      <c r="O194" s="225"/>
      <c r="P194" s="225"/>
      <c r="Q194" s="225"/>
      <c r="R194" s="62">
        <f t="shared" si="8"/>
        <v>0</v>
      </c>
    </row>
    <row r="195" spans="1:18" ht="12.5" x14ac:dyDescent="0.25">
      <c r="A195" s="23"/>
      <c r="B195" s="23"/>
      <c r="C195"/>
      <c r="D195" s="701"/>
      <c r="E195" s="702"/>
      <c r="F195" s="63">
        <v>-168.3</v>
      </c>
      <c r="G195" s="63">
        <f>'Hitsattavat runkoputket'!Q10</f>
        <v>0</v>
      </c>
      <c r="H195" s="61">
        <v>1.1000000000000001</v>
      </c>
      <c r="I195" s="539">
        <f t="shared" si="7"/>
        <v>0</v>
      </c>
      <c r="J195" s="699">
        <v>-168.3</v>
      </c>
      <c r="K195" s="700"/>
      <c r="L195" s="225"/>
      <c r="M195" s="225"/>
      <c r="N195" s="225"/>
      <c r="O195" s="225"/>
      <c r="P195" s="225"/>
      <c r="Q195" s="225"/>
      <c r="R195" s="62">
        <f t="shared" si="8"/>
        <v>0</v>
      </c>
    </row>
    <row r="196" spans="1:18" ht="12.5" x14ac:dyDescent="0.25">
      <c r="A196" s="23"/>
      <c r="B196" s="23"/>
      <c r="C196"/>
      <c r="D196" s="701"/>
      <c r="E196" s="702"/>
      <c r="F196" s="63">
        <v>-219.1</v>
      </c>
      <c r="G196" s="63">
        <f>'Hitsattavat runkoputket'!Q11</f>
        <v>0</v>
      </c>
      <c r="H196" s="61">
        <v>1.3</v>
      </c>
      <c r="I196" s="539">
        <f t="shared" si="7"/>
        <v>0</v>
      </c>
      <c r="J196" s="699">
        <v>-219.1</v>
      </c>
      <c r="K196" s="700"/>
      <c r="L196" s="225"/>
      <c r="M196" s="225"/>
      <c r="N196" s="225"/>
      <c r="O196" s="225"/>
      <c r="P196" s="225"/>
      <c r="Q196" s="225"/>
      <c r="R196" s="62">
        <f t="shared" si="8"/>
        <v>0</v>
      </c>
    </row>
    <row r="197" spans="1:18" ht="12.5" x14ac:dyDescent="0.25">
      <c r="A197" s="23"/>
      <c r="B197" s="23"/>
      <c r="C197"/>
      <c r="D197" s="691"/>
      <c r="E197" s="703"/>
      <c r="F197" s="541"/>
      <c r="G197" s="542"/>
      <c r="H197" s="543"/>
      <c r="I197" s="544"/>
      <c r="J197" s="693"/>
      <c r="K197" s="704"/>
      <c r="L197" s="545"/>
      <c r="M197" s="545"/>
      <c r="N197" s="545"/>
      <c r="O197" s="545"/>
      <c r="P197" s="545"/>
      <c r="Q197" s="545"/>
      <c r="R197" s="443"/>
    </row>
    <row r="198" spans="1:18" ht="12.5" x14ac:dyDescent="0.25">
      <c r="A198" s="23"/>
      <c r="B198" s="23"/>
      <c r="C198"/>
      <c r="D198" s="691"/>
      <c r="E198" s="692"/>
      <c r="F198" s="546"/>
      <c r="G198" s="547"/>
      <c r="H198" s="548"/>
      <c r="I198" s="548"/>
      <c r="J198" s="693"/>
      <c r="K198" s="694"/>
      <c r="L198" s="448"/>
      <c r="M198" s="448"/>
      <c r="N198" s="448"/>
      <c r="O198" s="448"/>
      <c r="P198" s="448"/>
      <c r="Q198" s="448"/>
      <c r="R198" s="454"/>
    </row>
    <row r="199" spans="1:18" ht="12.5" x14ac:dyDescent="0.25">
      <c r="A199" s="23"/>
      <c r="B199" s="23"/>
      <c r="C199"/>
      <c r="D199" s="695"/>
      <c r="E199" s="696"/>
      <c r="F199" s="550"/>
      <c r="G199" s="551"/>
      <c r="H199" s="447"/>
      <c r="I199" s="447"/>
      <c r="J199" s="697"/>
      <c r="K199" s="698"/>
      <c r="L199" s="446"/>
      <c r="M199" s="446"/>
      <c r="N199" s="446"/>
      <c r="O199" s="446"/>
      <c r="P199" s="446"/>
      <c r="Q199" s="446"/>
      <c r="R199" s="455"/>
    </row>
    <row r="200" spans="1:18" ht="12.5" x14ac:dyDescent="0.25">
      <c r="A200" s="23"/>
      <c r="B200" s="23"/>
      <c r="C200"/>
      <c r="D200" s="695"/>
      <c r="E200" s="696"/>
      <c r="F200" s="553"/>
      <c r="G200" s="551"/>
      <c r="H200" s="447"/>
      <c r="I200" s="447"/>
      <c r="J200" s="554"/>
      <c r="K200" s="555"/>
      <c r="L200" s="446"/>
      <c r="M200" s="446"/>
      <c r="N200" s="446"/>
      <c r="O200" s="446"/>
      <c r="P200" s="446"/>
      <c r="Q200" s="446"/>
      <c r="R200" s="455"/>
    </row>
    <row r="201" spans="1:18" ht="12.5" x14ac:dyDescent="0.25">
      <c r="A201" s="23"/>
      <c r="B201" s="23"/>
      <c r="C201"/>
      <c r="D201" s="695"/>
      <c r="E201" s="696"/>
      <c r="F201" s="553"/>
      <c r="G201" s="551"/>
      <c r="H201" s="447"/>
      <c r="I201" s="447"/>
      <c r="J201" s="554"/>
      <c r="K201" s="555"/>
      <c r="L201" s="446"/>
      <c r="M201" s="446"/>
      <c r="N201" s="446"/>
      <c r="O201" s="446"/>
      <c r="P201" s="446"/>
      <c r="Q201" s="446"/>
      <c r="R201" s="455"/>
    </row>
    <row r="202" spans="1:18" ht="12.5" x14ac:dyDescent="0.25">
      <c r="A202" s="23"/>
      <c r="B202" s="23"/>
      <c r="C202"/>
      <c r="D202" s="695"/>
      <c r="E202" s="696"/>
      <c r="F202" s="553"/>
      <c r="G202" s="551"/>
      <c r="H202" s="447"/>
      <c r="I202" s="447"/>
      <c r="J202" s="554"/>
      <c r="K202" s="555"/>
      <c r="L202" s="446"/>
      <c r="M202" s="446"/>
      <c r="N202" s="446"/>
      <c r="O202" s="446"/>
      <c r="P202" s="446"/>
      <c r="Q202" s="446"/>
      <c r="R202" s="455"/>
    </row>
    <row r="203" spans="1:18" ht="12.5" x14ac:dyDescent="0.25">
      <c r="A203" s="23"/>
      <c r="B203" s="23"/>
      <c r="C203"/>
      <c r="D203" s="695"/>
      <c r="E203" s="696"/>
      <c r="F203" s="553"/>
      <c r="G203" s="551"/>
      <c r="H203" s="447"/>
      <c r="I203" s="447"/>
      <c r="J203" s="554"/>
      <c r="K203" s="555"/>
      <c r="L203" s="446"/>
      <c r="M203" s="446"/>
      <c r="N203" s="446"/>
      <c r="O203" s="446"/>
      <c r="P203" s="446"/>
      <c r="Q203" s="446"/>
      <c r="R203" s="455"/>
    </row>
    <row r="204" spans="1:18" ht="12.5" x14ac:dyDescent="0.25">
      <c r="A204" s="23"/>
      <c r="B204" s="23"/>
      <c r="C204"/>
      <c r="D204" s="695"/>
      <c r="E204" s="696"/>
      <c r="F204" s="553"/>
      <c r="G204" s="551"/>
      <c r="H204" s="447"/>
      <c r="I204" s="447"/>
      <c r="J204" s="554"/>
      <c r="K204" s="550"/>
      <c r="L204" s="446"/>
      <c r="M204" s="446"/>
      <c r="N204" s="446"/>
      <c r="O204" s="446"/>
      <c r="P204" s="446"/>
      <c r="Q204" s="446"/>
      <c r="R204" s="455"/>
    </row>
    <row r="205" spans="1:18" ht="12.5" x14ac:dyDescent="0.25">
      <c r="A205" s="23"/>
      <c r="B205" s="23"/>
      <c r="C205"/>
      <c r="D205" s="695"/>
      <c r="E205" s="696"/>
      <c r="F205" s="553"/>
      <c r="G205" s="551"/>
      <c r="H205" s="447"/>
      <c r="I205" s="447"/>
      <c r="J205" s="556"/>
      <c r="K205" s="550"/>
      <c r="L205" s="446"/>
      <c r="M205" s="446"/>
      <c r="N205" s="446"/>
      <c r="O205" s="446"/>
      <c r="P205" s="446"/>
      <c r="Q205" s="446"/>
      <c r="R205" s="455"/>
    </row>
    <row r="206" spans="1:18" ht="12.5" x14ac:dyDescent="0.25">
      <c r="A206" s="23"/>
      <c r="B206" s="23"/>
      <c r="C206"/>
      <c r="D206" s="695"/>
      <c r="E206" s="696"/>
      <c r="F206" s="553"/>
      <c r="G206" s="551"/>
      <c r="H206" s="447"/>
      <c r="I206" s="447"/>
      <c r="J206" s="686"/>
      <c r="K206" s="687"/>
      <c r="L206" s="446"/>
      <c r="M206" s="446"/>
      <c r="N206" s="446"/>
      <c r="O206" s="446"/>
      <c r="P206" s="446"/>
      <c r="Q206" s="446"/>
      <c r="R206" s="455"/>
    </row>
    <row r="207" spans="1:18" ht="12.5" x14ac:dyDescent="0.25">
      <c r="A207" s="23"/>
      <c r="B207" s="23"/>
      <c r="C207"/>
      <c r="D207" s="695"/>
      <c r="E207" s="696"/>
      <c r="F207" s="553"/>
      <c r="G207" s="551"/>
      <c r="H207" s="447"/>
      <c r="I207" s="447"/>
      <c r="J207" s="686"/>
      <c r="K207" s="687"/>
      <c r="L207" s="446"/>
      <c r="M207" s="446"/>
      <c r="N207" s="446"/>
      <c r="O207" s="446"/>
      <c r="P207" s="446"/>
      <c r="Q207" s="446"/>
      <c r="R207" s="455"/>
    </row>
    <row r="208" spans="1:18" ht="12.5" x14ac:dyDescent="0.25">
      <c r="A208" s="23"/>
      <c r="B208" s="23"/>
      <c r="C208"/>
      <c r="D208" s="477"/>
      <c r="E208" s="103"/>
      <c r="F208" s="103"/>
      <c r="G208" s="103"/>
      <c r="H208" s="103"/>
      <c r="I208" s="559"/>
      <c r="J208" s="477"/>
      <c r="K208" s="103"/>
      <c r="L208" s="103"/>
      <c r="M208" s="103"/>
      <c r="N208" s="103"/>
      <c r="O208" s="103"/>
      <c r="P208" s="103"/>
      <c r="Q208" s="103"/>
      <c r="R208" s="384"/>
    </row>
    <row r="209" spans="1:18" ht="12.5" x14ac:dyDescent="0.25">
      <c r="A209" s="23"/>
      <c r="B209" s="23"/>
      <c r="C209"/>
      <c r="D209" s="477"/>
      <c r="E209" s="103"/>
      <c r="F209" s="103"/>
      <c r="G209" s="103"/>
      <c r="H209" s="103"/>
      <c r="I209" s="559"/>
      <c r="J209" s="477"/>
      <c r="K209" s="103"/>
      <c r="L209" s="103"/>
      <c r="M209" s="103"/>
      <c r="N209" s="103"/>
      <c r="O209" s="103"/>
      <c r="P209" s="103"/>
      <c r="Q209" s="103"/>
      <c r="R209" s="384"/>
    </row>
    <row r="210" spans="1:18" ht="12.5" x14ac:dyDescent="0.25">
      <c r="A210" s="23"/>
      <c r="B210" s="23"/>
      <c r="C210"/>
      <c r="D210" s="477"/>
      <c r="E210" s="103"/>
      <c r="F210" s="103"/>
      <c r="G210" s="103"/>
      <c r="H210" s="103"/>
      <c r="I210" s="559"/>
      <c r="J210" s="477"/>
      <c r="K210" s="103"/>
      <c r="L210" s="103"/>
      <c r="M210" s="103"/>
      <c r="N210" s="103"/>
      <c r="O210" s="103"/>
      <c r="P210" s="103"/>
      <c r="Q210" s="103"/>
      <c r="R210" s="384"/>
    </row>
    <row r="211" spans="1:18" ht="12.5" x14ac:dyDescent="0.25">
      <c r="A211" s="23"/>
      <c r="B211" s="23"/>
      <c r="C211"/>
      <c r="D211" s="477"/>
      <c r="E211" s="103"/>
      <c r="F211" s="103"/>
      <c r="G211" s="103"/>
      <c r="H211" s="103"/>
      <c r="I211" s="559"/>
      <c r="J211" s="477"/>
      <c r="K211" s="103"/>
      <c r="L211" s="103"/>
      <c r="M211" s="103"/>
      <c r="N211" s="103"/>
      <c r="O211" s="103"/>
      <c r="P211" s="103"/>
      <c r="Q211" s="103"/>
      <c r="R211" s="384"/>
    </row>
    <row r="212" spans="1:18" ht="12.5" x14ac:dyDescent="0.25">
      <c r="A212" s="23"/>
      <c r="B212" s="23"/>
      <c r="C212"/>
      <c r="D212" s="477"/>
      <c r="E212" s="103"/>
      <c r="F212" s="103"/>
      <c r="G212" s="103"/>
      <c r="H212" s="103"/>
      <c r="I212" s="559"/>
      <c r="J212" s="477"/>
      <c r="K212" s="103"/>
      <c r="L212" s="103"/>
      <c r="M212" s="103"/>
      <c r="N212" s="103"/>
      <c r="O212" s="103"/>
      <c r="P212" s="103"/>
      <c r="Q212" s="103"/>
      <c r="R212" s="384"/>
    </row>
    <row r="213" spans="1:18" ht="12.5" x14ac:dyDescent="0.25">
      <c r="A213" s="23"/>
      <c r="B213" s="23"/>
      <c r="C213"/>
      <c r="D213" s="477"/>
      <c r="E213" s="103"/>
      <c r="F213" s="103"/>
      <c r="G213" s="103"/>
      <c r="H213" s="103"/>
      <c r="I213" s="559"/>
      <c r="J213" s="477"/>
      <c r="K213" s="103"/>
      <c r="L213" s="103"/>
      <c r="M213" s="103"/>
      <c r="N213" s="103"/>
      <c r="O213" s="103"/>
      <c r="P213" s="103"/>
      <c r="Q213" s="103"/>
      <c r="R213" s="384"/>
    </row>
    <row r="214" spans="1:18" ht="13" thickBot="1" x14ac:dyDescent="0.3">
      <c r="A214" s="23"/>
      <c r="B214" s="23"/>
      <c r="C214"/>
      <c r="D214" s="688" t="s">
        <v>6</v>
      </c>
      <c r="E214" s="689"/>
      <c r="F214" s="690"/>
      <c r="G214" s="19"/>
      <c r="H214" s="26"/>
      <c r="I214" s="540">
        <f>SUM(I190:I196)</f>
        <v>0</v>
      </c>
      <c r="J214" s="871" t="s">
        <v>6</v>
      </c>
      <c r="K214" s="872"/>
      <c r="L214" s="872"/>
      <c r="M214" s="872"/>
      <c r="N214" s="872"/>
      <c r="O214" s="873"/>
      <c r="P214" s="65"/>
      <c r="Q214" s="18"/>
      <c r="R214" s="290">
        <f>SUM(R190:R196)</f>
        <v>0</v>
      </c>
    </row>
    <row r="215" spans="1:18" ht="12.5" x14ac:dyDescent="0.25">
      <c r="A215" s="23"/>
      <c r="B215" s="23"/>
      <c r="C215"/>
      <c r="D215"/>
      <c r="E215"/>
      <c r="F215"/>
      <c r="G215"/>
      <c r="H215"/>
      <c r="I215"/>
    </row>
    <row r="216" spans="1:18" ht="12.5" x14ac:dyDescent="0.25">
      <c r="A216" s="23"/>
      <c r="B216" s="23"/>
      <c r="C216"/>
      <c r="D216"/>
      <c r="E216"/>
      <c r="F216"/>
      <c r="G216"/>
      <c r="H216"/>
      <c r="I216"/>
    </row>
    <row r="217" spans="1:18" ht="12.5" x14ac:dyDescent="0.25">
      <c r="A217" s="23"/>
      <c r="B217" s="23"/>
      <c r="C217"/>
      <c r="D217"/>
      <c r="E217"/>
      <c r="F217"/>
      <c r="G217"/>
      <c r="H217"/>
      <c r="I217"/>
    </row>
    <row r="218" spans="1:18" ht="12.5" x14ac:dyDescent="0.25">
      <c r="A218" s="23"/>
      <c r="B218" s="23"/>
      <c r="C218"/>
      <c r="D218"/>
      <c r="E218"/>
      <c r="F218"/>
      <c r="G218"/>
      <c r="H218"/>
      <c r="I218"/>
    </row>
    <row r="219" spans="1:18" ht="12.5" x14ac:dyDescent="0.25">
      <c r="A219" s="23"/>
      <c r="B219" s="23"/>
      <c r="C219"/>
      <c r="D219"/>
      <c r="E219"/>
      <c r="F219"/>
      <c r="G219"/>
      <c r="H219"/>
      <c r="I219"/>
    </row>
    <row r="220" spans="1:18" ht="12.5" x14ac:dyDescent="0.25">
      <c r="A220" s="23"/>
      <c r="B220" s="23"/>
      <c r="C220"/>
      <c r="D220"/>
      <c r="E220"/>
      <c r="F220"/>
      <c r="G220"/>
      <c r="H220"/>
      <c r="I220"/>
    </row>
    <row r="221" spans="1:18" ht="12.5" x14ac:dyDescent="0.25">
      <c r="A221" s="23"/>
      <c r="B221" s="23"/>
      <c r="C221"/>
      <c r="D221"/>
      <c r="E221"/>
      <c r="F221"/>
      <c r="G221"/>
      <c r="H221"/>
      <c r="I221"/>
    </row>
    <row r="222" spans="1:18" ht="12.5" x14ac:dyDescent="0.25">
      <c r="A222" s="23"/>
      <c r="B222" s="23"/>
      <c r="C222"/>
      <c r="D222"/>
      <c r="E222"/>
      <c r="F222"/>
      <c r="G222"/>
      <c r="H222"/>
      <c r="I222"/>
    </row>
    <row r="223" spans="1:18" ht="13.15" customHeight="1" thickBot="1" x14ac:dyDescent="0.3">
      <c r="A223" s="23"/>
      <c r="B223" s="23"/>
      <c r="C223"/>
      <c r="D223"/>
      <c r="E223"/>
      <c r="F223"/>
      <c r="G223"/>
      <c r="I223" s="318" t="s">
        <v>72</v>
      </c>
    </row>
    <row r="224" spans="1:18" ht="12.75" customHeight="1" x14ac:dyDescent="0.3">
      <c r="A224" s="7"/>
      <c r="B224" s="7"/>
      <c r="D224" s="774" t="s">
        <v>213</v>
      </c>
      <c r="E224" s="789"/>
      <c r="F224" s="789"/>
      <c r="G224" s="789"/>
      <c r="H224" s="789"/>
      <c r="I224" s="790"/>
      <c r="J224" s="64" t="s">
        <v>31</v>
      </c>
      <c r="K224" s="2"/>
      <c r="L224" s="2"/>
      <c r="M224" s="2"/>
      <c r="N224" s="2"/>
      <c r="O224" s="2"/>
      <c r="P224" s="2"/>
      <c r="Q224" s="2"/>
      <c r="R224" s="3"/>
    </row>
    <row r="225" spans="1:18" ht="11.5" customHeight="1" x14ac:dyDescent="0.3">
      <c r="A225" s="7"/>
      <c r="B225" s="7"/>
      <c r="C225" s="7"/>
      <c r="D225" s="791"/>
      <c r="E225" s="792"/>
      <c r="F225" s="792"/>
      <c r="G225" s="792"/>
      <c r="H225" s="792"/>
      <c r="I225" s="793"/>
      <c r="J225" s="69"/>
      <c r="K225" s="94" t="s">
        <v>29</v>
      </c>
      <c r="L225" s="560"/>
      <c r="M225" s="561"/>
      <c r="N225" s="561"/>
      <c r="O225" s="561"/>
      <c r="P225" s="561"/>
      <c r="Q225" s="562"/>
      <c r="R225" s="8"/>
    </row>
    <row r="226" spans="1:18" ht="12" customHeight="1" x14ac:dyDescent="0.3">
      <c r="A226" s="217"/>
      <c r="B226" s="217"/>
      <c r="C226" s="217"/>
      <c r="D226" s="791"/>
      <c r="E226" s="792"/>
      <c r="F226" s="792"/>
      <c r="G226" s="792"/>
      <c r="H226" s="792"/>
      <c r="I226" s="793"/>
      <c r="J226" s="69"/>
      <c r="K226" s="94"/>
      <c r="L226" s="563"/>
      <c r="M226" s="563"/>
      <c r="N226" s="563"/>
      <c r="O226" s="563"/>
      <c r="P226" s="563"/>
      <c r="Q226" s="563"/>
      <c r="R226" s="8"/>
    </row>
    <row r="227" spans="1:18" ht="13" x14ac:dyDescent="0.3">
      <c r="A227" s="88"/>
      <c r="B227" s="27"/>
      <c r="C227" s="27"/>
      <c r="D227" s="791"/>
      <c r="E227" s="792"/>
      <c r="F227" s="792"/>
      <c r="G227" s="792"/>
      <c r="H227" s="792"/>
      <c r="I227" s="793"/>
      <c r="J227" s="6"/>
      <c r="K227" s="7"/>
      <c r="L227" s="435" t="s">
        <v>190</v>
      </c>
      <c r="M227" s="435" t="s">
        <v>190</v>
      </c>
      <c r="N227" s="435" t="s">
        <v>190</v>
      </c>
      <c r="O227" s="435" t="s">
        <v>190</v>
      </c>
      <c r="P227" s="435" t="s">
        <v>190</v>
      </c>
      <c r="Q227" s="435" t="s">
        <v>190</v>
      </c>
      <c r="R227" s="8"/>
    </row>
    <row r="228" spans="1:18" x14ac:dyDescent="0.25">
      <c r="A228" s="294"/>
      <c r="B228" s="294"/>
      <c r="C228" s="294"/>
      <c r="D228" s="794"/>
      <c r="E228" s="795"/>
      <c r="F228" s="795"/>
      <c r="G228" s="795"/>
      <c r="H228" s="795"/>
      <c r="I228" s="796"/>
      <c r="J228" s="6"/>
      <c r="K228" s="98"/>
      <c r="L228" s="637">
        <v>0.01</v>
      </c>
      <c r="M228" s="638">
        <v>0.01</v>
      </c>
      <c r="N228" s="637">
        <v>0.01</v>
      </c>
      <c r="O228" s="638">
        <v>0.01</v>
      </c>
      <c r="P228" s="637">
        <v>0.01</v>
      </c>
      <c r="Q228" s="637">
        <v>0.01</v>
      </c>
      <c r="R228" s="8"/>
    </row>
    <row r="229" spans="1:18" ht="23" x14ac:dyDescent="0.25">
      <c r="A229" s="293"/>
      <c r="B229" s="293"/>
      <c r="C229" s="294"/>
      <c r="D229" s="761"/>
      <c r="E229" s="762"/>
      <c r="F229" s="399" t="s">
        <v>197</v>
      </c>
      <c r="G229" s="400" t="s">
        <v>199</v>
      </c>
      <c r="H229" s="399" t="s">
        <v>2</v>
      </c>
      <c r="I229" s="538" t="s">
        <v>5</v>
      </c>
      <c r="J229" s="724" t="s">
        <v>208</v>
      </c>
      <c r="K229" s="725"/>
      <c r="L229" s="536" t="s">
        <v>201</v>
      </c>
      <c r="M229" s="15" t="s">
        <v>199</v>
      </c>
      <c r="N229" s="536" t="s">
        <v>202</v>
      </c>
      <c r="O229" s="536" t="s">
        <v>203</v>
      </c>
      <c r="P229" s="536" t="s">
        <v>204</v>
      </c>
      <c r="Q229" s="536" t="s">
        <v>204</v>
      </c>
      <c r="R229" s="398" t="s">
        <v>117</v>
      </c>
    </row>
    <row r="230" spans="1:18" x14ac:dyDescent="0.25">
      <c r="A230" s="295"/>
      <c r="B230" s="293"/>
      <c r="C230" s="311"/>
      <c r="D230" s="701"/>
      <c r="E230" s="702"/>
      <c r="F230" s="63">
        <v>-63</v>
      </c>
      <c r="G230" s="63">
        <f>'Kierreliitoksin runkoputket'!Q5</f>
        <v>0</v>
      </c>
      <c r="H230" s="61">
        <v>0.6</v>
      </c>
      <c r="I230" s="539">
        <f t="shared" ref="I230:I236" si="9">G230*H230</f>
        <v>0</v>
      </c>
      <c r="J230" s="699">
        <v>-63</v>
      </c>
      <c r="K230" s="700"/>
      <c r="L230" s="225"/>
      <c r="M230" s="225"/>
      <c r="N230" s="225"/>
      <c r="O230" s="225"/>
      <c r="P230" s="225"/>
      <c r="Q230" s="225"/>
      <c r="R230" s="62">
        <f>(L230*H230*$L$228)+(M230*H230*$M$228)+(N230*H230*$N$228)+(O230*H230*$O$228)+(P230*H230*$P$228)+(Q230*H230*$Q$228)</f>
        <v>0</v>
      </c>
    </row>
    <row r="231" spans="1:18" ht="12" customHeight="1" x14ac:dyDescent="0.25">
      <c r="A231" s="754"/>
      <c r="B231" s="754"/>
      <c r="C231" s="297"/>
      <c r="D231" s="701"/>
      <c r="E231" s="702"/>
      <c r="F231" s="63">
        <v>-76.099999999999994</v>
      </c>
      <c r="G231" s="63">
        <f>'Kierreliitoksin runkoputket'!Q6</f>
        <v>0</v>
      </c>
      <c r="H231" s="61">
        <v>0.65</v>
      </c>
      <c r="I231" s="539">
        <f t="shared" si="9"/>
        <v>0</v>
      </c>
      <c r="J231" s="699">
        <v>-76.099999999999994</v>
      </c>
      <c r="K231" s="700"/>
      <c r="L231" s="225"/>
      <c r="M231" s="225"/>
      <c r="N231" s="225"/>
      <c r="O231" s="225"/>
      <c r="P231" s="225"/>
      <c r="Q231" s="225"/>
      <c r="R231" s="62">
        <f t="shared" ref="R231:R236" si="10">(L231*H231*$L$228)+(M231*H231*$M$228)+(N231*H231*$N$228)+(O231*H231*$O$228)+(P231*H231*$P$228)+(Q231*H231*$Q$228)</f>
        <v>0</v>
      </c>
    </row>
    <row r="232" spans="1:18" ht="12.75" customHeight="1" x14ac:dyDescent="0.25">
      <c r="A232" s="754"/>
      <c r="B232" s="754"/>
      <c r="C232" s="297"/>
      <c r="D232" s="701"/>
      <c r="E232" s="702"/>
      <c r="F232" s="63">
        <v>-88.9</v>
      </c>
      <c r="G232" s="63">
        <f>'Kierreliitoksin runkoputket'!Q7</f>
        <v>0</v>
      </c>
      <c r="H232" s="61">
        <v>0.7</v>
      </c>
      <c r="I232" s="539">
        <f t="shared" si="9"/>
        <v>0</v>
      </c>
      <c r="J232" s="699">
        <v>-88.9</v>
      </c>
      <c r="K232" s="700"/>
      <c r="L232" s="225"/>
      <c r="M232" s="225"/>
      <c r="N232" s="225"/>
      <c r="O232" s="225"/>
      <c r="P232" s="225"/>
      <c r="Q232" s="225"/>
      <c r="R232" s="62">
        <f t="shared" si="10"/>
        <v>0</v>
      </c>
    </row>
    <row r="233" spans="1:18" ht="12.75" customHeight="1" x14ac:dyDescent="0.25">
      <c r="A233" s="754"/>
      <c r="B233" s="754"/>
      <c r="C233" s="297"/>
      <c r="D233" s="701"/>
      <c r="E233" s="702"/>
      <c r="F233" s="63">
        <v>114.3</v>
      </c>
      <c r="G233" s="63">
        <f>'Kierreliitoksin runkoputket'!Q8</f>
        <v>0</v>
      </c>
      <c r="H233" s="61">
        <v>0.8</v>
      </c>
      <c r="I233" s="539">
        <f t="shared" si="9"/>
        <v>0</v>
      </c>
      <c r="J233" s="699">
        <v>114.3</v>
      </c>
      <c r="K233" s="700"/>
      <c r="L233" s="225"/>
      <c r="M233" s="225"/>
      <c r="N233" s="225"/>
      <c r="O233" s="225"/>
      <c r="P233" s="225"/>
      <c r="Q233" s="225"/>
      <c r="R233" s="62">
        <f t="shared" si="10"/>
        <v>0</v>
      </c>
    </row>
    <row r="234" spans="1:18" ht="12" customHeight="1" x14ac:dyDescent="0.25">
      <c r="A234" s="754"/>
      <c r="B234" s="754"/>
      <c r="C234" s="297"/>
      <c r="D234" s="701"/>
      <c r="E234" s="702"/>
      <c r="F234" s="63">
        <v>-139.69999999999999</v>
      </c>
      <c r="G234" s="63">
        <f>'Kierreliitoksin runkoputket'!Q9</f>
        <v>0</v>
      </c>
      <c r="H234" s="61">
        <v>0.9</v>
      </c>
      <c r="I234" s="539">
        <f t="shared" si="9"/>
        <v>0</v>
      </c>
      <c r="J234" s="699">
        <v>-139.69999999999999</v>
      </c>
      <c r="K234" s="700"/>
      <c r="L234" s="225"/>
      <c r="M234" s="225"/>
      <c r="N234" s="225"/>
      <c r="O234" s="225"/>
      <c r="P234" s="225"/>
      <c r="Q234" s="225"/>
      <c r="R234" s="62">
        <f t="shared" si="10"/>
        <v>0</v>
      </c>
    </row>
    <row r="235" spans="1:18" ht="12.75" customHeight="1" x14ac:dyDescent="0.25">
      <c r="A235" s="754"/>
      <c r="B235" s="754"/>
      <c r="C235" s="297"/>
      <c r="D235" s="701"/>
      <c r="E235" s="702"/>
      <c r="F235" s="63">
        <v>-168.3</v>
      </c>
      <c r="G235" s="63">
        <f>'Kierreliitoksin runkoputket'!Q10</f>
        <v>0</v>
      </c>
      <c r="H235" s="61">
        <v>1.1000000000000001</v>
      </c>
      <c r="I235" s="539">
        <f t="shared" si="9"/>
        <v>0</v>
      </c>
      <c r="J235" s="699">
        <v>-168.3</v>
      </c>
      <c r="K235" s="700"/>
      <c r="L235" s="225"/>
      <c r="M235" s="225"/>
      <c r="N235" s="225"/>
      <c r="O235" s="225"/>
      <c r="P235" s="225"/>
      <c r="Q235" s="225"/>
      <c r="R235" s="62">
        <f>(L235*H235*$L$228)+(M235*H235*$M$228)+(N235*H235*$N$228)+(O235*H235*$O$228)+(P235*H235*$P$228)+(Q235*H235*$Q$228)</f>
        <v>0</v>
      </c>
    </row>
    <row r="236" spans="1:18" ht="12.75" customHeight="1" x14ac:dyDescent="0.25">
      <c r="A236" s="754"/>
      <c r="B236" s="754"/>
      <c r="C236" s="297"/>
      <c r="D236" s="701"/>
      <c r="E236" s="702"/>
      <c r="F236" s="63">
        <v>-219.1</v>
      </c>
      <c r="G236" s="63">
        <f>'Kierreliitoksin runkoputket'!Q11</f>
        <v>0</v>
      </c>
      <c r="H236" s="61">
        <v>1.3</v>
      </c>
      <c r="I236" s="539">
        <f t="shared" si="9"/>
        <v>0</v>
      </c>
      <c r="J236" s="699">
        <v>-219.1</v>
      </c>
      <c r="K236" s="700"/>
      <c r="L236" s="225"/>
      <c r="M236" s="225"/>
      <c r="N236" s="225"/>
      <c r="O236" s="225"/>
      <c r="P236" s="225"/>
      <c r="Q236" s="225"/>
      <c r="R236" s="62">
        <f t="shared" si="10"/>
        <v>0</v>
      </c>
    </row>
    <row r="237" spans="1:18" ht="12.75" customHeight="1" x14ac:dyDescent="0.25">
      <c r="A237" s="754"/>
      <c r="B237" s="754"/>
      <c r="C237" s="297"/>
      <c r="D237" s="691"/>
      <c r="E237" s="703"/>
      <c r="F237" s="541"/>
      <c r="G237" s="542"/>
      <c r="H237" s="543"/>
      <c r="I237" s="544"/>
      <c r="J237" s="693"/>
      <c r="K237" s="704"/>
      <c r="L237" s="545"/>
      <c r="M237" s="545"/>
      <c r="N237" s="545"/>
      <c r="O237" s="545"/>
      <c r="P237" s="545"/>
      <c r="Q237" s="545"/>
      <c r="R237" s="443"/>
    </row>
    <row r="238" spans="1:18" ht="12.75" customHeight="1" x14ac:dyDescent="0.25">
      <c r="A238" s="754"/>
      <c r="B238" s="754"/>
      <c r="C238" s="297"/>
      <c r="D238" s="691"/>
      <c r="E238" s="692"/>
      <c r="F238" s="549"/>
      <c r="G238" s="547"/>
      <c r="H238" s="548"/>
      <c r="I238" s="548"/>
      <c r="J238" s="693"/>
      <c r="K238" s="694"/>
      <c r="L238" s="448"/>
      <c r="M238" s="448"/>
      <c r="N238" s="448"/>
      <c r="O238" s="448"/>
      <c r="P238" s="448"/>
      <c r="Q238" s="448"/>
      <c r="R238" s="454"/>
    </row>
    <row r="239" spans="1:18" ht="12.75" customHeight="1" x14ac:dyDescent="0.25">
      <c r="A239" s="754"/>
      <c r="B239" s="754"/>
      <c r="C239" s="297"/>
      <c r="D239" s="695"/>
      <c r="E239" s="696"/>
      <c r="F239" s="552"/>
      <c r="G239" s="551"/>
      <c r="H239" s="447"/>
      <c r="I239" s="447"/>
      <c r="J239" s="697"/>
      <c r="K239" s="698"/>
      <c r="L239" s="446"/>
      <c r="M239" s="446"/>
      <c r="N239" s="446"/>
      <c r="O239" s="446"/>
      <c r="P239" s="446"/>
      <c r="Q239" s="446"/>
      <c r="R239" s="455"/>
    </row>
    <row r="240" spans="1:18" ht="12.75" customHeight="1" x14ac:dyDescent="0.25">
      <c r="A240" s="754"/>
      <c r="B240" s="754"/>
      <c r="C240" s="297"/>
      <c r="D240" s="695"/>
      <c r="E240" s="696"/>
      <c r="F240" s="558"/>
      <c r="G240" s="551"/>
      <c r="H240" s="447"/>
      <c r="I240" s="447"/>
      <c r="J240" s="554"/>
      <c r="K240" s="555"/>
      <c r="L240" s="446"/>
      <c r="M240" s="446"/>
      <c r="N240" s="446"/>
      <c r="O240" s="446"/>
      <c r="P240" s="446"/>
      <c r="Q240" s="446"/>
      <c r="R240" s="455"/>
    </row>
    <row r="241" spans="1:18" ht="12.75" customHeight="1" x14ac:dyDescent="0.25">
      <c r="A241" s="754"/>
      <c r="B241" s="754"/>
      <c r="C241" s="297"/>
      <c r="D241" s="695"/>
      <c r="E241" s="696"/>
      <c r="F241" s="558"/>
      <c r="G241" s="551"/>
      <c r="H241" s="447"/>
      <c r="I241" s="447"/>
      <c r="J241" s="554"/>
      <c r="K241" s="555"/>
      <c r="L241" s="446"/>
      <c r="M241" s="446"/>
      <c r="N241" s="446"/>
      <c r="O241" s="446"/>
      <c r="P241" s="446"/>
      <c r="Q241" s="446"/>
      <c r="R241" s="455"/>
    </row>
    <row r="242" spans="1:18" ht="13.5" customHeight="1" x14ac:dyDescent="0.25">
      <c r="A242" s="754"/>
      <c r="B242" s="754"/>
      <c r="C242" s="297"/>
      <c r="D242" s="695"/>
      <c r="E242" s="696"/>
      <c r="F242" s="558"/>
      <c r="G242" s="551"/>
      <c r="H242" s="447"/>
      <c r="I242" s="447"/>
      <c r="J242" s="554"/>
      <c r="K242" s="555"/>
      <c r="L242" s="446"/>
      <c r="M242" s="446"/>
      <c r="N242" s="446"/>
      <c r="O242" s="446"/>
      <c r="P242" s="446"/>
      <c r="Q242" s="446"/>
      <c r="R242" s="455"/>
    </row>
    <row r="243" spans="1:18" ht="12.75" customHeight="1" x14ac:dyDescent="0.25">
      <c r="A243" s="754"/>
      <c r="B243" s="754"/>
      <c r="C243" s="297"/>
      <c r="D243" s="695"/>
      <c r="E243" s="696"/>
      <c r="F243" s="558"/>
      <c r="G243" s="551"/>
      <c r="H243" s="447"/>
      <c r="I243" s="447"/>
      <c r="J243" s="554"/>
      <c r="K243" s="555"/>
      <c r="L243" s="446"/>
      <c r="M243" s="446"/>
      <c r="N243" s="446"/>
      <c r="O243" s="446"/>
      <c r="P243" s="446"/>
      <c r="Q243" s="446"/>
      <c r="R243" s="455"/>
    </row>
    <row r="244" spans="1:18" ht="12.75" customHeight="1" x14ac:dyDescent="0.25">
      <c r="A244" s="754"/>
      <c r="B244" s="754"/>
      <c r="C244" s="297"/>
      <c r="D244" s="695"/>
      <c r="E244" s="696"/>
      <c r="F244" s="558"/>
      <c r="G244" s="551"/>
      <c r="H244" s="447"/>
      <c r="I244" s="447"/>
      <c r="J244" s="554"/>
      <c r="K244" s="552"/>
      <c r="L244" s="446"/>
      <c r="M244" s="446"/>
      <c r="N244" s="446"/>
      <c r="O244" s="446"/>
      <c r="P244" s="446"/>
      <c r="Q244" s="446"/>
      <c r="R244" s="455"/>
    </row>
    <row r="245" spans="1:18" ht="12.75" customHeight="1" x14ac:dyDescent="0.25">
      <c r="A245" s="754"/>
      <c r="B245" s="754"/>
      <c r="C245" s="297"/>
      <c r="D245" s="695"/>
      <c r="E245" s="696"/>
      <c r="F245" s="558"/>
      <c r="G245" s="551"/>
      <c r="H245" s="447"/>
      <c r="I245" s="447"/>
      <c r="J245" s="557"/>
      <c r="K245" s="552"/>
      <c r="L245" s="446"/>
      <c r="M245" s="446"/>
      <c r="N245" s="446"/>
      <c r="O245" s="446"/>
      <c r="P245" s="446"/>
      <c r="Q245" s="446"/>
      <c r="R245" s="455"/>
    </row>
    <row r="246" spans="1:18" ht="12.75" customHeight="1" x14ac:dyDescent="0.25">
      <c r="A246" s="754"/>
      <c r="B246" s="754"/>
      <c r="C246" s="297"/>
      <c r="D246" s="695"/>
      <c r="E246" s="696"/>
      <c r="F246" s="558"/>
      <c r="G246" s="551"/>
      <c r="H246" s="447"/>
      <c r="I246" s="447"/>
      <c r="J246" s="686"/>
      <c r="K246" s="687"/>
      <c r="L246" s="446"/>
      <c r="M246" s="446"/>
      <c r="N246" s="446"/>
      <c r="O246" s="446"/>
      <c r="P246" s="446"/>
      <c r="Q246" s="446"/>
      <c r="R246" s="455"/>
    </row>
    <row r="247" spans="1:18" ht="12.75" customHeight="1" x14ac:dyDescent="0.25">
      <c r="A247" s="754"/>
      <c r="B247" s="754"/>
      <c r="C247" s="293"/>
      <c r="D247" s="695"/>
      <c r="E247" s="696"/>
      <c r="F247" s="558"/>
      <c r="G247" s="551"/>
      <c r="H247" s="447"/>
      <c r="I247" s="447"/>
      <c r="J247" s="686"/>
      <c r="K247" s="687"/>
      <c r="L247" s="446"/>
      <c r="M247" s="446"/>
      <c r="N247" s="446"/>
      <c r="O247" s="446"/>
      <c r="P247" s="446"/>
      <c r="Q247" s="446"/>
      <c r="R247" s="455"/>
    </row>
    <row r="248" spans="1:18" x14ac:dyDescent="0.25">
      <c r="A248" s="7"/>
      <c r="B248" s="7"/>
      <c r="C248" s="7"/>
      <c r="D248" s="477"/>
      <c r="E248" s="103"/>
      <c r="F248" s="103"/>
      <c r="G248" s="103"/>
      <c r="H248" s="103"/>
      <c r="I248" s="559"/>
      <c r="J248" s="477"/>
      <c r="K248" s="103"/>
      <c r="L248" s="103"/>
      <c r="M248" s="103"/>
      <c r="N248" s="103"/>
      <c r="O248" s="103"/>
      <c r="P248" s="103"/>
      <c r="Q248" s="103"/>
      <c r="R248" s="384"/>
    </row>
    <row r="249" spans="1:18" x14ac:dyDescent="0.25">
      <c r="A249" s="7"/>
      <c r="B249" s="7"/>
      <c r="C249" s="7"/>
      <c r="D249" s="477"/>
      <c r="E249" s="103"/>
      <c r="F249" s="103"/>
      <c r="G249" s="103"/>
      <c r="H249" s="103"/>
      <c r="I249" s="559"/>
      <c r="J249" s="477"/>
      <c r="K249" s="103"/>
      <c r="L249" s="103"/>
      <c r="M249" s="103"/>
      <c r="N249" s="103"/>
      <c r="O249" s="103"/>
      <c r="P249" s="103"/>
      <c r="Q249" s="103"/>
      <c r="R249" s="384"/>
    </row>
    <row r="250" spans="1:18" x14ac:dyDescent="0.25">
      <c r="A250" s="7"/>
      <c r="B250" s="7"/>
      <c r="C250" s="7"/>
      <c r="D250" s="477"/>
      <c r="E250" s="103"/>
      <c r="F250" s="103"/>
      <c r="G250" s="103"/>
      <c r="H250" s="103"/>
      <c r="I250" s="559"/>
      <c r="J250" s="477"/>
      <c r="K250" s="103"/>
      <c r="L250" s="103"/>
      <c r="M250" s="103"/>
      <c r="N250" s="103"/>
      <c r="O250" s="103"/>
      <c r="P250" s="103"/>
      <c r="Q250" s="103"/>
      <c r="R250" s="384"/>
    </row>
    <row r="251" spans="1:18" x14ac:dyDescent="0.25">
      <c r="A251" s="7"/>
      <c r="B251" s="7"/>
      <c r="C251" s="7"/>
      <c r="D251" s="477"/>
      <c r="E251" s="103"/>
      <c r="F251" s="103"/>
      <c r="G251" s="103"/>
      <c r="H251" s="103"/>
      <c r="I251" s="559"/>
      <c r="J251" s="477"/>
      <c r="K251" s="103"/>
      <c r="L251" s="103"/>
      <c r="M251" s="103"/>
      <c r="N251" s="103"/>
      <c r="O251" s="103"/>
      <c r="P251" s="103"/>
      <c r="Q251" s="103"/>
      <c r="R251" s="384"/>
    </row>
    <row r="252" spans="1:18" x14ac:dyDescent="0.25">
      <c r="A252" s="7"/>
      <c r="B252" s="7"/>
      <c r="C252" s="7"/>
      <c r="D252" s="477"/>
      <c r="E252" s="103"/>
      <c r="F252" s="103"/>
      <c r="G252" s="103"/>
      <c r="H252" s="103"/>
      <c r="I252" s="559"/>
      <c r="J252" s="477"/>
      <c r="K252" s="103"/>
      <c r="L252" s="103"/>
      <c r="M252" s="103"/>
      <c r="N252" s="103"/>
      <c r="O252" s="103"/>
      <c r="P252" s="103"/>
      <c r="Q252" s="103"/>
      <c r="R252" s="384"/>
    </row>
    <row r="253" spans="1:18" x14ac:dyDescent="0.25">
      <c r="A253" s="7"/>
      <c r="B253" s="7"/>
      <c r="C253" s="7"/>
      <c r="D253" s="477"/>
      <c r="E253" s="103"/>
      <c r="F253" s="103"/>
      <c r="G253" s="103"/>
      <c r="H253" s="103"/>
      <c r="I253" s="559"/>
      <c r="J253" s="477"/>
      <c r="K253" s="103"/>
      <c r="L253" s="103"/>
      <c r="M253" s="103"/>
      <c r="N253" s="103"/>
      <c r="O253" s="103"/>
      <c r="P253" s="103"/>
      <c r="Q253" s="103"/>
      <c r="R253" s="384"/>
    </row>
    <row r="254" spans="1:18" ht="13" thickBot="1" x14ac:dyDescent="0.3">
      <c r="A254" s="7"/>
      <c r="B254" s="27"/>
      <c r="C254" s="27"/>
      <c r="D254" s="688" t="s">
        <v>6</v>
      </c>
      <c r="E254" s="689"/>
      <c r="F254" s="690"/>
      <c r="G254" s="19"/>
      <c r="H254" s="26"/>
      <c r="I254" s="540">
        <f>SUM(I230:I236)</f>
        <v>0</v>
      </c>
      <c r="J254" s="871" t="s">
        <v>6</v>
      </c>
      <c r="K254" s="872"/>
      <c r="L254" s="872"/>
      <c r="M254" s="872"/>
      <c r="N254" s="872"/>
      <c r="O254" s="873"/>
      <c r="P254" s="65"/>
      <c r="Q254" s="18"/>
      <c r="R254" s="290">
        <f>SUM(R230:R236)</f>
        <v>0</v>
      </c>
    </row>
    <row r="255" spans="1:18" x14ac:dyDescent="0.25">
      <c r="A255" s="7"/>
      <c r="B255" s="27"/>
      <c r="C255" s="27"/>
    </row>
    <row r="256" spans="1:18" ht="12.5" x14ac:dyDescent="0.25">
      <c r="A256" s="7"/>
      <c r="B256" s="27"/>
      <c r="C256" s="27"/>
      <c r="D256" s="32"/>
      <c r="E256" s="32"/>
      <c r="F256" s="32"/>
      <c r="G256" s="27"/>
      <c r="H256" s="23"/>
      <c r="I256" s="118"/>
      <c r="J256" s="27"/>
      <c r="K256" s="7"/>
      <c r="L256" s="7"/>
      <c r="M256" s="7"/>
      <c r="N256" s="7"/>
      <c r="O256" s="7"/>
      <c r="P256" s="313"/>
      <c r="Q256" s="7"/>
      <c r="R256" s="314"/>
    </row>
    <row r="257" spans="1:18" ht="12.5" x14ac:dyDescent="0.25">
      <c r="A257" s="7"/>
      <c r="B257" s="27"/>
      <c r="C257" s="27"/>
      <c r="D257" s="32"/>
      <c r="E257" s="32"/>
      <c r="F257" s="32"/>
      <c r="G257" s="27"/>
      <c r="H257" s="23"/>
      <c r="I257" s="118"/>
      <c r="J257" s="27"/>
      <c r="K257" s="7"/>
      <c r="L257" s="7"/>
      <c r="M257" s="7"/>
      <c r="N257" s="7"/>
      <c r="O257" s="7"/>
      <c r="P257" s="313"/>
      <c r="Q257" s="7"/>
      <c r="R257" s="314"/>
    </row>
    <row r="258" spans="1:18" ht="12.5" x14ac:dyDescent="0.25">
      <c r="A258" s="7"/>
      <c r="B258" s="27"/>
      <c r="C258" s="27"/>
      <c r="D258" s="32"/>
      <c r="E258" s="32"/>
      <c r="F258" s="32"/>
      <c r="G258" s="27"/>
      <c r="H258" s="23"/>
      <c r="I258" s="118"/>
      <c r="J258" s="27"/>
      <c r="K258" s="7"/>
      <c r="L258" s="7"/>
      <c r="M258" s="7"/>
      <c r="N258" s="7"/>
      <c r="O258" s="7"/>
      <c r="P258" s="313"/>
      <c r="Q258" s="7"/>
      <c r="R258" s="314"/>
    </row>
    <row r="259" spans="1:18" ht="12.5" x14ac:dyDescent="0.25">
      <c r="A259" s="7"/>
      <c r="B259" s="27"/>
      <c r="C259" s="27"/>
      <c r="D259" s="32"/>
      <c r="E259" s="32"/>
      <c r="F259" s="32"/>
      <c r="G259" s="27"/>
      <c r="H259" s="23"/>
      <c r="I259" s="118"/>
      <c r="J259" s="27"/>
      <c r="K259" s="7"/>
      <c r="L259" s="7"/>
      <c r="M259" s="7"/>
      <c r="N259" s="7"/>
      <c r="O259" s="7"/>
      <c r="P259" s="313"/>
      <c r="Q259" s="7"/>
      <c r="R259" s="314"/>
    </row>
    <row r="260" spans="1:18" ht="12.5" x14ac:dyDescent="0.25">
      <c r="A260" s="7"/>
      <c r="B260" s="27"/>
      <c r="C260" s="27"/>
      <c r="D260" s="32"/>
      <c r="E260" s="32"/>
      <c r="F260" s="32"/>
      <c r="G260" s="27"/>
      <c r="H260" s="23"/>
      <c r="I260" s="118"/>
      <c r="J260" s="27"/>
      <c r="K260" s="7"/>
      <c r="L260" s="7"/>
      <c r="M260" s="7"/>
      <c r="N260" s="7"/>
      <c r="O260" s="7"/>
      <c r="P260" s="313"/>
      <c r="Q260" s="7"/>
      <c r="R260" s="314"/>
    </row>
    <row r="261" spans="1:18" ht="12.5" x14ac:dyDescent="0.25">
      <c r="A261" s="7"/>
      <c r="B261" s="27"/>
      <c r="C261" s="27"/>
      <c r="D261" s="32"/>
      <c r="E261" s="32"/>
      <c r="F261" s="32"/>
      <c r="G261" s="27"/>
      <c r="H261" s="23"/>
      <c r="I261" s="118"/>
      <c r="J261" s="27"/>
      <c r="K261" s="7"/>
      <c r="L261" s="7"/>
      <c r="M261" s="7"/>
      <c r="N261" s="7"/>
      <c r="O261" s="7"/>
      <c r="P261" s="313"/>
      <c r="Q261" s="7"/>
      <c r="R261" s="314"/>
    </row>
    <row r="262" spans="1:18" ht="12.5" x14ac:dyDescent="0.25">
      <c r="A262" s="7"/>
      <c r="B262" s="27"/>
      <c r="C262" s="27"/>
      <c r="D262" s="32"/>
      <c r="E262" s="32"/>
      <c r="F262" s="32"/>
      <c r="G262" s="27"/>
      <c r="H262" s="23"/>
      <c r="I262" s="118"/>
      <c r="J262" s="27"/>
      <c r="K262" s="7"/>
      <c r="L262" s="7"/>
      <c r="M262" s="7"/>
      <c r="N262" s="7"/>
      <c r="O262" s="7"/>
      <c r="P262" s="313"/>
      <c r="Q262" s="7"/>
      <c r="R262" s="314"/>
    </row>
    <row r="263" spans="1:18" ht="12.5" x14ac:dyDescent="0.25">
      <c r="A263" s="7"/>
      <c r="B263" s="27"/>
      <c r="C263" s="27"/>
      <c r="D263" s="32"/>
      <c r="E263" s="32"/>
      <c r="F263" s="32"/>
      <c r="G263" s="27"/>
      <c r="H263" s="23"/>
      <c r="I263" s="118"/>
      <c r="J263" s="27"/>
      <c r="K263" s="7"/>
      <c r="L263" s="7"/>
      <c r="M263" s="7"/>
      <c r="N263" s="7"/>
      <c r="O263" s="7"/>
      <c r="P263" s="313"/>
      <c r="Q263" s="7"/>
      <c r="R263" s="314"/>
    </row>
    <row r="264" spans="1:18" x14ac:dyDescent="0.25">
      <c r="A264" s="7"/>
      <c r="B264" s="27"/>
      <c r="C264" s="27"/>
    </row>
    <row r="265" spans="1:18" ht="13.15" customHeight="1" thickBot="1" x14ac:dyDescent="0.3">
      <c r="A265" s="7"/>
      <c r="B265" s="27"/>
      <c r="C265" s="27"/>
      <c r="D265"/>
      <c r="E265"/>
      <c r="F265"/>
      <c r="G265"/>
      <c r="I265" s="318" t="s">
        <v>72</v>
      </c>
    </row>
    <row r="266" spans="1:18" ht="12.75" customHeight="1" x14ac:dyDescent="0.3">
      <c r="A266" s="7"/>
      <c r="B266" s="27"/>
      <c r="C266" s="27"/>
      <c r="D266" s="799" t="s">
        <v>214</v>
      </c>
      <c r="E266" s="800"/>
      <c r="F266" s="800"/>
      <c r="G266" s="800"/>
      <c r="H266" s="800"/>
      <c r="I266" s="801"/>
      <c r="J266" s="64" t="s">
        <v>31</v>
      </c>
      <c r="K266" s="2"/>
      <c r="L266" s="2"/>
      <c r="M266" s="2"/>
      <c r="N266" s="2"/>
      <c r="O266" s="2"/>
      <c r="P266" s="2"/>
      <c r="Q266" s="2"/>
      <c r="R266" s="3"/>
    </row>
    <row r="267" spans="1:18" ht="12.75" customHeight="1" x14ac:dyDescent="0.3">
      <c r="A267" s="7"/>
      <c r="B267" s="27"/>
      <c r="C267" s="27"/>
      <c r="D267" s="802"/>
      <c r="E267" s="803"/>
      <c r="F267" s="803"/>
      <c r="G267" s="803"/>
      <c r="H267" s="803"/>
      <c r="I267" s="804"/>
      <c r="J267" s="69"/>
      <c r="K267" s="94" t="s">
        <v>29</v>
      </c>
      <c r="L267" s="113"/>
      <c r="M267" s="114"/>
      <c r="N267" s="114"/>
      <c r="O267" s="114"/>
      <c r="P267" s="114"/>
      <c r="Q267" s="115"/>
      <c r="R267" s="8"/>
    </row>
    <row r="268" spans="1:18" ht="12" customHeight="1" x14ac:dyDescent="0.25">
      <c r="A268" s="7"/>
      <c r="B268" s="27"/>
      <c r="C268" s="27"/>
      <c r="D268" s="802"/>
      <c r="E268" s="803"/>
      <c r="F268" s="803"/>
      <c r="G268" s="803"/>
      <c r="H268" s="803"/>
      <c r="I268" s="804"/>
      <c r="J268" s="6"/>
      <c r="K268" s="7"/>
      <c r="L268" s="7"/>
      <c r="M268" s="7"/>
      <c r="N268" s="7"/>
      <c r="O268" s="7"/>
      <c r="P268" s="7"/>
      <c r="Q268" s="7"/>
      <c r="R268" s="8"/>
    </row>
    <row r="269" spans="1:18" ht="11.25" customHeight="1" x14ac:dyDescent="0.25">
      <c r="A269" s="7"/>
      <c r="B269" s="27"/>
      <c r="C269" s="27"/>
      <c r="D269" s="802"/>
      <c r="E269" s="803"/>
      <c r="F269" s="803"/>
      <c r="G269" s="803"/>
      <c r="H269" s="803"/>
      <c r="I269" s="804"/>
      <c r="J269" s="6"/>
      <c r="K269" s="7"/>
      <c r="L269" s="487" t="s">
        <v>190</v>
      </c>
      <c r="M269" s="487" t="s">
        <v>190</v>
      </c>
      <c r="N269" s="487" t="s">
        <v>190</v>
      </c>
      <c r="O269" s="487" t="s">
        <v>190</v>
      </c>
      <c r="P269" s="487" t="s">
        <v>190</v>
      </c>
      <c r="Q269" s="487" t="s">
        <v>190</v>
      </c>
      <c r="R269" s="8"/>
    </row>
    <row r="270" spans="1:18" ht="11.25" customHeight="1" x14ac:dyDescent="0.25">
      <c r="A270" s="7"/>
      <c r="B270" s="27"/>
      <c r="C270" s="27"/>
      <c r="D270" s="805"/>
      <c r="E270" s="806"/>
      <c r="F270" s="806"/>
      <c r="G270" s="806"/>
      <c r="H270" s="806"/>
      <c r="I270" s="807"/>
      <c r="J270" s="6"/>
      <c r="K270" s="98"/>
      <c r="L270" s="637">
        <v>0.01</v>
      </c>
      <c r="M270" s="639">
        <v>0.01</v>
      </c>
      <c r="N270" s="637">
        <v>0.01</v>
      </c>
      <c r="O270" s="639">
        <v>0.01</v>
      </c>
      <c r="P270" s="637">
        <v>0.01</v>
      </c>
      <c r="Q270" s="637">
        <v>0.01</v>
      </c>
      <c r="R270" s="106"/>
    </row>
    <row r="271" spans="1:18" ht="23" x14ac:dyDescent="0.25">
      <c r="A271" s="7"/>
      <c r="B271" s="27"/>
      <c r="C271" s="27"/>
      <c r="D271" s="722"/>
      <c r="E271" s="723"/>
      <c r="F271" s="399" t="s">
        <v>118</v>
      </c>
      <c r="G271" s="400" t="s">
        <v>4</v>
      </c>
      <c r="H271" s="399" t="s">
        <v>2</v>
      </c>
      <c r="I271" s="401" t="s">
        <v>3</v>
      </c>
      <c r="J271" s="724" t="s">
        <v>118</v>
      </c>
      <c r="K271" s="725"/>
      <c r="L271" s="15" t="s">
        <v>204</v>
      </c>
      <c r="M271" s="15" t="s">
        <v>4</v>
      </c>
      <c r="N271" s="15" t="s">
        <v>209</v>
      </c>
      <c r="O271" s="15" t="s">
        <v>206</v>
      </c>
      <c r="P271" s="15" t="s">
        <v>205</v>
      </c>
      <c r="Q271" s="15" t="s">
        <v>209</v>
      </c>
      <c r="R271" s="398" t="s">
        <v>30</v>
      </c>
    </row>
    <row r="272" spans="1:18" ht="12" customHeight="1" x14ac:dyDescent="0.25">
      <c r="A272" s="7"/>
      <c r="B272" s="27"/>
      <c r="C272" s="27"/>
      <c r="D272" s="701"/>
      <c r="E272" s="702"/>
      <c r="F272" s="63">
        <v>-63</v>
      </c>
      <c r="G272" s="76">
        <f>'Puristamalla runkoputket'!Q5</f>
        <v>0</v>
      </c>
      <c r="H272" s="61">
        <v>0.53</v>
      </c>
      <c r="I272" s="62">
        <f t="shared" ref="I272:I275" si="11">G272*H272</f>
        <v>0</v>
      </c>
      <c r="J272" s="733">
        <v>-63</v>
      </c>
      <c r="K272" s="734"/>
      <c r="L272" s="225"/>
      <c r="M272" s="225"/>
      <c r="N272" s="225"/>
      <c r="O272" s="225"/>
      <c r="P272" s="225"/>
      <c r="Q272" s="225"/>
      <c r="R272" s="62">
        <f t="shared" ref="R272:R275" si="12">(L272*H272*$L$270)+(M272*H272*$M$270)+(N272*H272*$N$270)+(O272*H272*$O$270)+(P272*H272*$P$270)+(Q272*H272*$Q$270)</f>
        <v>0</v>
      </c>
    </row>
    <row r="273" spans="1:18" ht="12.5" x14ac:dyDescent="0.25">
      <c r="A273" s="7"/>
      <c r="B273" s="27"/>
      <c r="C273" s="27"/>
      <c r="D273" s="701"/>
      <c r="E273" s="702"/>
      <c r="F273" s="63">
        <v>-76.099999999999994</v>
      </c>
      <c r="G273" s="76">
        <f>'Puristamalla runkoputket'!Q6</f>
        <v>0</v>
      </c>
      <c r="H273" s="61">
        <v>0.45</v>
      </c>
      <c r="I273" s="62">
        <f t="shared" si="11"/>
        <v>0</v>
      </c>
      <c r="J273" s="733">
        <v>-76.099999999999994</v>
      </c>
      <c r="K273" s="734"/>
      <c r="L273" s="225"/>
      <c r="M273" s="225"/>
      <c r="N273" s="225"/>
      <c r="O273" s="225"/>
      <c r="P273" s="225"/>
      <c r="Q273" s="225"/>
      <c r="R273" s="62">
        <f t="shared" si="12"/>
        <v>0</v>
      </c>
    </row>
    <row r="274" spans="1:18" ht="12.5" x14ac:dyDescent="0.25">
      <c r="A274" s="7"/>
      <c r="B274" s="27"/>
      <c r="C274" s="27"/>
      <c r="D274" s="701"/>
      <c r="E274" s="702"/>
      <c r="F274" s="63">
        <v>-88.9</v>
      </c>
      <c r="G274" s="76">
        <f>'Puristamalla runkoputket'!Q7</f>
        <v>0</v>
      </c>
      <c r="H274" s="61">
        <v>0.49</v>
      </c>
      <c r="I274" s="62">
        <f t="shared" si="11"/>
        <v>0</v>
      </c>
      <c r="J274" s="733">
        <v>-88.9</v>
      </c>
      <c r="K274" s="734"/>
      <c r="L274" s="225"/>
      <c r="M274" s="225"/>
      <c r="N274" s="225"/>
      <c r="O274" s="225"/>
      <c r="P274" s="225"/>
      <c r="Q274" s="225"/>
      <c r="R274" s="62">
        <f t="shared" si="12"/>
        <v>0</v>
      </c>
    </row>
    <row r="275" spans="1:18" ht="12.5" x14ac:dyDescent="0.25">
      <c r="A275" s="7"/>
      <c r="B275" s="27"/>
      <c r="C275" s="27"/>
      <c r="D275" s="701"/>
      <c r="E275" s="702"/>
      <c r="F275" s="63">
        <v>-114.3</v>
      </c>
      <c r="G275" s="76">
        <f>'Puristamalla runkoputket'!Q8</f>
        <v>0</v>
      </c>
      <c r="H275" s="61">
        <v>0.53</v>
      </c>
      <c r="I275" s="62">
        <f t="shared" si="11"/>
        <v>0</v>
      </c>
      <c r="J275" s="733">
        <v>-114.3</v>
      </c>
      <c r="K275" s="734"/>
      <c r="L275" s="225"/>
      <c r="M275" s="225"/>
      <c r="N275" s="225"/>
      <c r="O275" s="225"/>
      <c r="P275" s="225"/>
      <c r="Q275" s="225"/>
      <c r="R275" s="62">
        <f t="shared" si="12"/>
        <v>0</v>
      </c>
    </row>
    <row r="276" spans="1:18" ht="12.5" x14ac:dyDescent="0.25">
      <c r="A276" s="7"/>
      <c r="B276" s="27"/>
      <c r="C276" s="27"/>
      <c r="D276" s="691"/>
      <c r="E276" s="692"/>
      <c r="F276" s="599"/>
      <c r="G276" s="595"/>
      <c r="H276" s="543"/>
      <c r="I276" s="443"/>
      <c r="J276" s="594"/>
      <c r="K276" s="597"/>
      <c r="L276" s="545"/>
      <c r="M276" s="545"/>
      <c r="N276" s="545"/>
      <c r="O276" s="545"/>
      <c r="P276" s="545"/>
      <c r="Q276" s="545"/>
      <c r="R276" s="443"/>
    </row>
    <row r="277" spans="1:18" ht="12.5" x14ac:dyDescent="0.25">
      <c r="A277" s="7"/>
      <c r="B277" s="27"/>
      <c r="C277" s="27"/>
      <c r="D277" s="691"/>
      <c r="E277" s="692"/>
      <c r="F277" s="548"/>
      <c r="G277" s="598"/>
      <c r="H277" s="548"/>
      <c r="I277" s="454"/>
      <c r="J277" s="594"/>
      <c r="K277" s="596"/>
      <c r="L277" s="448"/>
      <c r="M277" s="448"/>
      <c r="N277" s="448"/>
      <c r="O277" s="448"/>
      <c r="P277" s="448"/>
      <c r="Q277" s="448"/>
      <c r="R277" s="454"/>
    </row>
    <row r="278" spans="1:18" ht="12.5" x14ac:dyDescent="0.25">
      <c r="A278" s="7"/>
      <c r="B278" s="27"/>
      <c r="C278" s="27"/>
      <c r="D278" s="695"/>
      <c r="E278" s="696"/>
      <c r="F278" s="447"/>
      <c r="G278" s="465"/>
      <c r="H278" s="447"/>
      <c r="I278" s="455"/>
      <c r="J278" s="554"/>
      <c r="K278" s="555"/>
      <c r="L278" s="446"/>
      <c r="M278" s="446"/>
      <c r="N278" s="446"/>
      <c r="O278" s="446"/>
      <c r="P278" s="446"/>
      <c r="Q278" s="446"/>
      <c r="R278" s="455"/>
    </row>
    <row r="279" spans="1:18" ht="12.5" x14ac:dyDescent="0.25">
      <c r="A279" s="7"/>
      <c r="B279" s="27"/>
      <c r="C279" s="27"/>
      <c r="D279" s="582"/>
      <c r="E279" s="583"/>
      <c r="F279" s="447"/>
      <c r="G279" s="465"/>
      <c r="H279" s="447"/>
      <c r="I279" s="455"/>
      <c r="J279" s="554"/>
      <c r="K279" s="555"/>
      <c r="L279" s="446"/>
      <c r="M279" s="446"/>
      <c r="N279" s="446"/>
      <c r="O279" s="446"/>
      <c r="P279" s="446"/>
      <c r="Q279" s="446"/>
      <c r="R279" s="455"/>
    </row>
    <row r="280" spans="1:18" ht="12.5" x14ac:dyDescent="0.25">
      <c r="A280" s="7"/>
      <c r="B280" s="27"/>
      <c r="C280" s="27"/>
      <c r="D280" s="582"/>
      <c r="E280" s="583"/>
      <c r="F280" s="447"/>
      <c r="G280" s="465"/>
      <c r="H280" s="447"/>
      <c r="I280" s="455"/>
      <c r="J280" s="554"/>
      <c r="K280" s="555"/>
      <c r="L280" s="446"/>
      <c r="M280" s="446"/>
      <c r="N280" s="446"/>
      <c r="O280" s="446"/>
      <c r="P280" s="446"/>
      <c r="Q280" s="446"/>
      <c r="R280" s="455"/>
    </row>
    <row r="281" spans="1:18" ht="12.5" x14ac:dyDescent="0.25">
      <c r="A281" s="7"/>
      <c r="B281" s="27"/>
      <c r="C281" s="27"/>
      <c r="D281" s="582"/>
      <c r="E281" s="583"/>
      <c r="F281" s="447"/>
      <c r="G281" s="465"/>
      <c r="H281" s="447"/>
      <c r="I281" s="455"/>
      <c r="J281" s="554"/>
      <c r="K281" s="555"/>
      <c r="L281" s="446"/>
      <c r="M281" s="446"/>
      <c r="N281" s="446"/>
      <c r="O281" s="446"/>
      <c r="P281" s="446"/>
      <c r="Q281" s="446"/>
      <c r="R281" s="455"/>
    </row>
    <row r="282" spans="1:18" ht="12.5" x14ac:dyDescent="0.25">
      <c r="A282" s="7"/>
      <c r="B282" s="27"/>
      <c r="C282" s="27"/>
      <c r="D282" s="695"/>
      <c r="E282" s="696"/>
      <c r="F282" s="447"/>
      <c r="G282" s="465"/>
      <c r="H282" s="447"/>
      <c r="I282" s="455"/>
      <c r="J282" s="554"/>
      <c r="K282" s="555"/>
      <c r="L282" s="446"/>
      <c r="M282" s="446"/>
      <c r="N282" s="446"/>
      <c r="O282" s="446"/>
      <c r="P282" s="446"/>
      <c r="Q282" s="446"/>
      <c r="R282" s="455"/>
    </row>
    <row r="283" spans="1:18" ht="12.5" x14ac:dyDescent="0.25">
      <c r="A283" s="7"/>
      <c r="B283" s="27"/>
      <c r="C283" s="27"/>
      <c r="D283" s="695"/>
      <c r="E283" s="696"/>
      <c r="F283" s="447"/>
      <c r="G283" s="465"/>
      <c r="H283" s="447"/>
      <c r="I283" s="455"/>
      <c r="J283" s="554"/>
      <c r="K283" s="555"/>
      <c r="L283" s="446"/>
      <c r="M283" s="446"/>
      <c r="N283" s="446"/>
      <c r="O283" s="446"/>
      <c r="P283" s="446"/>
      <c r="Q283" s="446"/>
      <c r="R283" s="455"/>
    </row>
    <row r="284" spans="1:18" ht="12.5" x14ac:dyDescent="0.25">
      <c r="A284" s="7"/>
      <c r="B284" s="27"/>
      <c r="C284" s="27"/>
      <c r="D284" s="695"/>
      <c r="E284" s="696"/>
      <c r="F284" s="447"/>
      <c r="G284" s="465"/>
      <c r="H284" s="447"/>
      <c r="I284" s="455"/>
      <c r="J284" s="554"/>
      <c r="K284" s="555"/>
      <c r="L284" s="446"/>
      <c r="M284" s="446"/>
      <c r="N284" s="446"/>
      <c r="O284" s="446"/>
      <c r="P284" s="446"/>
      <c r="Q284" s="446"/>
      <c r="R284" s="455"/>
    </row>
    <row r="285" spans="1:18" x14ac:dyDescent="0.25">
      <c r="A285" s="7"/>
      <c r="B285" s="27"/>
      <c r="C285" s="27"/>
      <c r="D285" s="695"/>
      <c r="E285" s="696"/>
      <c r="F285" s="447"/>
      <c r="G285" s="583"/>
      <c r="H285" s="447"/>
      <c r="I285" s="455"/>
      <c r="J285" s="554"/>
      <c r="K285" s="555"/>
      <c r="L285" s="446"/>
      <c r="M285" s="446"/>
      <c r="N285" s="446"/>
      <c r="O285" s="446"/>
      <c r="P285" s="446"/>
      <c r="Q285" s="446"/>
      <c r="R285" s="455"/>
    </row>
    <row r="286" spans="1:18" x14ac:dyDescent="0.25">
      <c r="A286" s="7"/>
      <c r="B286" s="27"/>
      <c r="C286" s="27"/>
      <c r="D286" s="695"/>
      <c r="E286" s="696"/>
      <c r="F286" s="447"/>
      <c r="G286" s="583"/>
      <c r="H286" s="447"/>
      <c r="I286" s="455"/>
      <c r="J286" s="554"/>
      <c r="K286" s="590"/>
      <c r="L286" s="446"/>
      <c r="M286" s="446"/>
      <c r="N286" s="446"/>
      <c r="O286" s="446"/>
      <c r="P286" s="446"/>
      <c r="Q286" s="446"/>
      <c r="R286" s="455"/>
    </row>
    <row r="287" spans="1:18" x14ac:dyDescent="0.25">
      <c r="A287" s="7"/>
      <c r="B287" s="27"/>
      <c r="C287" s="27"/>
      <c r="D287" s="695"/>
      <c r="E287" s="696"/>
      <c r="F287" s="447"/>
      <c r="G287" s="467"/>
      <c r="H287" s="447"/>
      <c r="I287" s="455"/>
      <c r="J287" s="589"/>
      <c r="K287" s="590"/>
      <c r="L287" s="583"/>
      <c r="M287" s="583"/>
      <c r="N287" s="583"/>
      <c r="O287" s="583"/>
      <c r="P287" s="583"/>
      <c r="Q287" s="583"/>
      <c r="R287" s="455"/>
    </row>
    <row r="288" spans="1:18" x14ac:dyDescent="0.25">
      <c r="A288" s="7"/>
      <c r="B288" s="27"/>
      <c r="C288" s="27"/>
      <c r="D288" s="695"/>
      <c r="E288" s="696"/>
      <c r="F288" s="467"/>
      <c r="G288" s="467"/>
      <c r="H288" s="447"/>
      <c r="I288" s="455"/>
      <c r="J288" s="589"/>
      <c r="K288" s="590"/>
      <c r="L288" s="583"/>
      <c r="M288" s="583"/>
      <c r="N288" s="583"/>
      <c r="O288" s="583"/>
      <c r="P288" s="583"/>
      <c r="Q288" s="583"/>
      <c r="R288" s="455"/>
    </row>
    <row r="289" spans="1:21" x14ac:dyDescent="0.25">
      <c r="A289" s="7"/>
      <c r="B289" s="27"/>
      <c r="C289" s="27"/>
      <c r="D289" s="695"/>
      <c r="E289" s="696"/>
      <c r="F289" s="467"/>
      <c r="G289" s="467"/>
      <c r="H289" s="467"/>
      <c r="I289" s="468"/>
      <c r="J289" s="589"/>
      <c r="K289" s="590"/>
      <c r="L289" s="583"/>
      <c r="M289" s="583"/>
      <c r="N289" s="583"/>
      <c r="O289" s="583"/>
      <c r="P289" s="583"/>
      <c r="Q289" s="583"/>
      <c r="R289" s="455"/>
    </row>
    <row r="290" spans="1:21" x14ac:dyDescent="0.25">
      <c r="A290" s="7"/>
      <c r="B290" s="27"/>
      <c r="C290" s="27"/>
      <c r="D290" s="6"/>
      <c r="E290" s="7"/>
      <c r="F290" s="7"/>
      <c r="G290" s="7"/>
      <c r="H290" s="7"/>
      <c r="I290" s="8"/>
      <c r="J290" s="6"/>
      <c r="K290" s="7"/>
      <c r="L290" s="7"/>
      <c r="M290" s="7"/>
      <c r="N290" s="7"/>
      <c r="O290" s="7"/>
      <c r="P290" s="7"/>
      <c r="Q290" s="7"/>
      <c r="R290" s="8"/>
    </row>
    <row r="291" spans="1:21" x14ac:dyDescent="0.25">
      <c r="A291" s="7"/>
      <c r="B291" s="27"/>
      <c r="C291" s="27"/>
      <c r="D291" s="6"/>
      <c r="E291" s="7"/>
      <c r="F291" s="7"/>
      <c r="G291" s="7"/>
      <c r="H291" s="7"/>
      <c r="I291" s="8"/>
      <c r="J291" s="6"/>
      <c r="K291" s="7"/>
      <c r="L291" s="7"/>
      <c r="M291" s="7"/>
      <c r="N291" s="7"/>
      <c r="O291" s="7"/>
      <c r="P291" s="7"/>
      <c r="Q291" s="7"/>
      <c r="R291" s="8"/>
    </row>
    <row r="292" spans="1:21" x14ac:dyDescent="0.25">
      <c r="A292" s="7"/>
      <c r="B292" s="27"/>
      <c r="C292" s="27"/>
      <c r="D292" s="6"/>
      <c r="E292" s="7"/>
      <c r="F292" s="7"/>
      <c r="G292" s="7"/>
      <c r="H292" s="7"/>
      <c r="I292" s="8"/>
      <c r="J292" s="6"/>
      <c r="K292" s="7"/>
      <c r="L292" s="7"/>
      <c r="M292" s="7"/>
      <c r="N292" s="7"/>
      <c r="O292" s="7"/>
      <c r="P292" s="7"/>
      <c r="Q292" s="7"/>
      <c r="R292" s="8"/>
    </row>
    <row r="293" spans="1:21" ht="12.5" x14ac:dyDescent="0.25">
      <c r="A293" s="7"/>
      <c r="B293" s="27"/>
      <c r="C293" s="27"/>
      <c r="D293" s="22"/>
      <c r="E293" s="413"/>
      <c r="F293" s="413"/>
      <c r="G293" s="413"/>
      <c r="H293" s="413"/>
      <c r="I293" s="24"/>
      <c r="J293" s="6"/>
      <c r="K293" s="7"/>
      <c r="L293" s="7"/>
      <c r="M293" s="7"/>
      <c r="N293" s="7"/>
      <c r="O293" s="7"/>
      <c r="P293" s="7"/>
      <c r="Q293" s="7"/>
      <c r="R293" s="8"/>
    </row>
    <row r="294" spans="1:21" ht="12.5" x14ac:dyDescent="0.25">
      <c r="A294" s="7"/>
      <c r="B294" s="27"/>
      <c r="C294" s="27"/>
      <c r="D294" s="22"/>
      <c r="E294" s="413"/>
      <c r="F294" s="413"/>
      <c r="G294" s="413"/>
      <c r="H294" s="413"/>
      <c r="I294" s="24"/>
      <c r="J294" s="6"/>
      <c r="K294" s="7"/>
      <c r="L294" s="7"/>
      <c r="M294" s="7"/>
      <c r="N294" s="7"/>
      <c r="O294" s="7"/>
      <c r="P294" s="7"/>
      <c r="Q294" s="7"/>
      <c r="R294" s="8"/>
    </row>
    <row r="295" spans="1:21" ht="13" thickBot="1" x14ac:dyDescent="0.3">
      <c r="A295" s="7"/>
      <c r="B295" s="27"/>
      <c r="C295" s="27"/>
      <c r="D295" s="688" t="s">
        <v>6</v>
      </c>
      <c r="E295" s="689"/>
      <c r="F295" s="690"/>
      <c r="G295" s="19"/>
      <c r="H295" s="26"/>
      <c r="I295" s="92">
        <f>SUM(I272:I275)</f>
        <v>0</v>
      </c>
      <c r="J295" s="871" t="s">
        <v>6</v>
      </c>
      <c r="K295" s="872"/>
      <c r="L295" s="872"/>
      <c r="M295" s="872"/>
      <c r="N295" s="872"/>
      <c r="O295" s="873"/>
      <c r="P295" s="65"/>
      <c r="Q295" s="18"/>
      <c r="R295" s="290">
        <f>SUM(R272:R275)</f>
        <v>0</v>
      </c>
    </row>
    <row r="296" spans="1:21" ht="12.5" x14ac:dyDescent="0.25">
      <c r="A296" s="7"/>
      <c r="B296" s="27"/>
      <c r="C296" s="27"/>
      <c r="D296" s="32"/>
      <c r="E296" s="32"/>
      <c r="F296" s="32"/>
      <c r="G296" s="27"/>
      <c r="H296" s="23"/>
      <c r="I296" s="118"/>
      <c r="J296" s="27"/>
      <c r="K296" s="7"/>
      <c r="L296" s="7"/>
      <c r="M296" s="7"/>
      <c r="N296" s="7"/>
      <c r="O296" s="7"/>
      <c r="P296" s="313"/>
      <c r="Q296" s="7"/>
      <c r="R296" s="314"/>
    </row>
    <row r="297" spans="1:21" ht="12.5" x14ac:dyDescent="0.25">
      <c r="A297" s="23"/>
      <c r="B297" s="23"/>
      <c r="C297" s="23"/>
      <c r="D297" s="32"/>
      <c r="E297" s="32"/>
      <c r="F297" s="32"/>
      <c r="G297" s="27"/>
      <c r="H297" s="23"/>
      <c r="I297" s="118"/>
      <c r="J297" s="27"/>
      <c r="K297" s="7"/>
      <c r="L297" s="7"/>
      <c r="M297" s="7"/>
      <c r="N297" s="7"/>
      <c r="O297" s="7"/>
      <c r="P297" s="313"/>
      <c r="Q297" s="7"/>
      <c r="R297" s="314"/>
      <c r="S297" s="7"/>
      <c r="T297" s="7"/>
      <c r="U297" s="7"/>
    </row>
    <row r="298" spans="1:21" ht="12.5" x14ac:dyDescent="0.25">
      <c r="A298" s="23"/>
      <c r="B298" s="23"/>
      <c r="C298"/>
      <c r="D298"/>
      <c r="E298"/>
      <c r="F298"/>
      <c r="G298"/>
      <c r="H298"/>
      <c r="I298" s="83"/>
    </row>
    <row r="299" spans="1:21" ht="12.5" x14ac:dyDescent="0.25">
      <c r="A299" s="23"/>
      <c r="B299" s="23"/>
      <c r="C299"/>
      <c r="D299"/>
      <c r="E299"/>
      <c r="F299"/>
      <c r="G299"/>
      <c r="H299"/>
      <c r="I299" s="83"/>
    </row>
    <row r="300" spans="1:21" ht="12.5" x14ac:dyDescent="0.25">
      <c r="A300" s="23"/>
      <c r="B300" s="23"/>
      <c r="D300"/>
      <c r="E300"/>
      <c r="F300"/>
      <c r="G300"/>
      <c r="H300"/>
      <c r="I300"/>
    </row>
    <row r="301" spans="1:21" ht="12.5" x14ac:dyDescent="0.25">
      <c r="A301" s="23"/>
      <c r="B301" s="23"/>
      <c r="C301" s="23"/>
      <c r="D301"/>
      <c r="E301"/>
      <c r="F301"/>
      <c r="G301"/>
      <c r="H301"/>
      <c r="I301"/>
    </row>
    <row r="302" spans="1:21" x14ac:dyDescent="0.25">
      <c r="A302" s="217"/>
      <c r="B302" s="217"/>
      <c r="C302" s="217"/>
    </row>
    <row r="303" spans="1:21" ht="13" x14ac:dyDescent="0.3">
      <c r="A303" s="88"/>
      <c r="B303" s="27"/>
      <c r="C303" s="27"/>
    </row>
    <row r="304" spans="1:21" ht="13.15" customHeight="1" thickBot="1" x14ac:dyDescent="0.3">
      <c r="A304" s="27"/>
      <c r="B304" s="27"/>
      <c r="C304" s="27"/>
      <c r="I304" s="317" t="s">
        <v>72</v>
      </c>
    </row>
    <row r="305" spans="1:18" ht="12.75" customHeight="1" x14ac:dyDescent="0.3">
      <c r="A305" s="7"/>
      <c r="B305" s="7"/>
      <c r="C305" s="7"/>
      <c r="D305" s="774" t="s">
        <v>215</v>
      </c>
      <c r="E305" s="775"/>
      <c r="F305" s="775"/>
      <c r="G305" s="775"/>
      <c r="H305" s="775"/>
      <c r="I305" s="776"/>
      <c r="J305" s="64" t="s">
        <v>31</v>
      </c>
      <c r="K305" s="2"/>
      <c r="L305" s="2"/>
      <c r="M305" s="2"/>
      <c r="N305" s="2"/>
      <c r="O305" s="2"/>
      <c r="P305" s="2"/>
      <c r="Q305" s="2"/>
      <c r="R305" s="3"/>
    </row>
    <row r="306" spans="1:18" ht="11.5" customHeight="1" x14ac:dyDescent="0.3">
      <c r="A306" s="7"/>
      <c r="B306" s="7"/>
      <c r="D306" s="777"/>
      <c r="E306" s="778"/>
      <c r="F306" s="778"/>
      <c r="G306" s="778"/>
      <c r="H306" s="778"/>
      <c r="I306" s="779"/>
      <c r="J306" s="69"/>
      <c r="K306" s="94" t="s">
        <v>29</v>
      </c>
      <c r="L306" s="113"/>
      <c r="M306" s="114"/>
      <c r="N306" s="114"/>
      <c r="O306" s="114"/>
      <c r="P306" s="114"/>
      <c r="Q306" s="115"/>
      <c r="R306" s="8"/>
    </row>
    <row r="307" spans="1:18" ht="12" customHeight="1" x14ac:dyDescent="0.25">
      <c r="A307" s="7"/>
      <c r="B307" s="7"/>
      <c r="D307" s="777"/>
      <c r="E307" s="778"/>
      <c r="F307" s="778"/>
      <c r="G307" s="778"/>
      <c r="H307" s="778"/>
      <c r="I307" s="779"/>
      <c r="J307" s="6"/>
      <c r="K307" s="7"/>
      <c r="L307" s="7"/>
      <c r="M307" s="7"/>
      <c r="N307" s="7"/>
      <c r="O307" s="7"/>
      <c r="P307" s="7"/>
      <c r="Q307" s="7"/>
      <c r="R307" s="8"/>
    </row>
    <row r="308" spans="1:18" ht="12" customHeight="1" x14ac:dyDescent="0.25">
      <c r="A308" s="7"/>
      <c r="B308" s="7"/>
      <c r="D308" s="777"/>
      <c r="E308" s="778"/>
      <c r="F308" s="778"/>
      <c r="G308" s="778"/>
      <c r="H308" s="778"/>
      <c r="I308" s="779"/>
      <c r="J308" s="6"/>
      <c r="K308" s="7"/>
      <c r="L308" s="487" t="s">
        <v>190</v>
      </c>
      <c r="M308" s="487" t="s">
        <v>190</v>
      </c>
      <c r="N308" s="487" t="s">
        <v>190</v>
      </c>
      <c r="O308" s="487" t="s">
        <v>190</v>
      </c>
      <c r="P308" s="487" t="s">
        <v>190</v>
      </c>
      <c r="Q308" s="487" t="s">
        <v>190</v>
      </c>
      <c r="R308" s="8"/>
    </row>
    <row r="309" spans="1:18" ht="12.75" customHeight="1" x14ac:dyDescent="0.25">
      <c r="A309" s="7"/>
      <c r="B309" s="7"/>
      <c r="D309" s="780"/>
      <c r="E309" s="781"/>
      <c r="F309" s="781"/>
      <c r="G309" s="781"/>
      <c r="H309" s="781"/>
      <c r="I309" s="782"/>
      <c r="J309" s="6"/>
      <c r="K309" s="98"/>
      <c r="L309" s="637">
        <v>0.01</v>
      </c>
      <c r="M309" s="639">
        <v>0.01</v>
      </c>
      <c r="N309" s="637">
        <v>0.01</v>
      </c>
      <c r="O309" s="639">
        <v>0.01</v>
      </c>
      <c r="P309" s="637">
        <v>0.01</v>
      </c>
      <c r="Q309" s="637">
        <v>0.01</v>
      </c>
      <c r="R309" s="8"/>
    </row>
    <row r="310" spans="1:18" ht="24" customHeight="1" x14ac:dyDescent="0.25">
      <c r="A310" s="7"/>
      <c r="B310" s="7"/>
      <c r="D310" s="722"/>
      <c r="E310" s="723"/>
      <c r="F310" s="399" t="s">
        <v>210</v>
      </c>
      <c r="G310" s="400" t="s">
        <v>203</v>
      </c>
      <c r="H310" s="399" t="s">
        <v>2</v>
      </c>
      <c r="I310" s="401" t="s">
        <v>5</v>
      </c>
      <c r="J310" s="724" t="s">
        <v>164</v>
      </c>
      <c r="K310" s="725"/>
      <c r="L310" s="537" t="s">
        <v>207</v>
      </c>
      <c r="M310" s="537" t="s">
        <v>200</v>
      </c>
      <c r="N310" s="15" t="s">
        <v>205</v>
      </c>
      <c r="O310" s="15" t="s">
        <v>206</v>
      </c>
      <c r="P310" s="15" t="s">
        <v>205</v>
      </c>
      <c r="Q310" s="15" t="s">
        <v>204</v>
      </c>
      <c r="R310" s="398" t="s">
        <v>117</v>
      </c>
    </row>
    <row r="311" spans="1:18" x14ac:dyDescent="0.25">
      <c r="A311" s="7"/>
      <c r="B311" s="7"/>
      <c r="D311" s="701"/>
      <c r="E311" s="702"/>
      <c r="F311" s="63">
        <v>-63</v>
      </c>
      <c r="G311" s="63">
        <f>SUM('Uraliitoksin runkoputket'!Q5)</f>
        <v>0</v>
      </c>
      <c r="H311" s="61">
        <v>0.41</v>
      </c>
      <c r="I311" s="62">
        <f t="shared" ref="I311:I317" si="13">G311*H311</f>
        <v>0</v>
      </c>
      <c r="J311" s="699">
        <v>-63</v>
      </c>
      <c r="K311" s="700"/>
      <c r="L311" s="225"/>
      <c r="M311" s="225"/>
      <c r="N311" s="225"/>
      <c r="O311" s="225"/>
      <c r="P311" s="225"/>
      <c r="Q311" s="225"/>
      <c r="R311" s="62">
        <f>(L311*H311*$L$309)+(M311*H311*$M$309)+(N311*H311*$N$309)+(O311*H311*$O$309)+(P311*H311*$P$309)+(Q311*H311*$Q$309)</f>
        <v>0</v>
      </c>
    </row>
    <row r="312" spans="1:18" x14ac:dyDescent="0.25">
      <c r="A312" s="7"/>
      <c r="B312" s="7"/>
      <c r="D312" s="701"/>
      <c r="E312" s="702"/>
      <c r="F312" s="63">
        <v>-76.099999999999994</v>
      </c>
      <c r="G312" s="63">
        <f>SUM('Uraliitoksin runkoputket'!Q6)</f>
        <v>0</v>
      </c>
      <c r="H312" s="61">
        <v>0.45</v>
      </c>
      <c r="I312" s="62">
        <f t="shared" si="13"/>
        <v>0</v>
      </c>
      <c r="J312" s="699">
        <v>-76.099999999999994</v>
      </c>
      <c r="K312" s="700"/>
      <c r="L312" s="225"/>
      <c r="M312" s="225"/>
      <c r="N312" s="225"/>
      <c r="O312" s="225"/>
      <c r="P312" s="225"/>
      <c r="Q312" s="225"/>
      <c r="R312" s="62">
        <f t="shared" ref="R312:R317" si="14">(L312*H312*$L$309)+(M312*H312*$M$309)+(N312*H312*$N$309)+(O312*H312*$O$309)+(P312*H312*$P$309)+(Q312*H312*$Q$309)</f>
        <v>0</v>
      </c>
    </row>
    <row r="313" spans="1:18" x14ac:dyDescent="0.25">
      <c r="A313" s="7"/>
      <c r="B313" s="7"/>
      <c r="D313" s="701"/>
      <c r="E313" s="702"/>
      <c r="F313" s="63">
        <v>-88.9</v>
      </c>
      <c r="G313" s="63">
        <f>SUM('Uraliitoksin runkoputket'!Q7)</f>
        <v>0</v>
      </c>
      <c r="H313" s="61">
        <v>0.49</v>
      </c>
      <c r="I313" s="62">
        <f t="shared" si="13"/>
        <v>0</v>
      </c>
      <c r="J313" s="699">
        <v>-88.9</v>
      </c>
      <c r="K313" s="700"/>
      <c r="L313" s="225"/>
      <c r="M313" s="225"/>
      <c r="N313" s="225"/>
      <c r="O313" s="225"/>
      <c r="P313" s="225"/>
      <c r="Q313" s="225"/>
      <c r="R313" s="62">
        <f t="shared" si="14"/>
        <v>0</v>
      </c>
    </row>
    <row r="314" spans="1:18" x14ac:dyDescent="0.25">
      <c r="A314" s="7"/>
      <c r="B314" s="7"/>
      <c r="D314" s="701"/>
      <c r="E314" s="702"/>
      <c r="F314" s="63">
        <v>114.3</v>
      </c>
      <c r="G314" s="63">
        <f>SUM('Uraliitoksin runkoputket'!Q8)</f>
        <v>0</v>
      </c>
      <c r="H314" s="61">
        <v>0.53</v>
      </c>
      <c r="I314" s="62">
        <f t="shared" si="13"/>
        <v>0</v>
      </c>
      <c r="J314" s="699">
        <v>114.3</v>
      </c>
      <c r="K314" s="700"/>
      <c r="L314" s="225"/>
      <c r="M314" s="225"/>
      <c r="N314" s="225"/>
      <c r="O314" s="225"/>
      <c r="P314" s="225"/>
      <c r="Q314" s="225"/>
      <c r="R314" s="62">
        <f t="shared" si="14"/>
        <v>0</v>
      </c>
    </row>
    <row r="315" spans="1:18" x14ac:dyDescent="0.25">
      <c r="A315" s="7"/>
      <c r="B315" s="7"/>
      <c r="D315" s="701"/>
      <c r="E315" s="702"/>
      <c r="F315" s="63">
        <v>-139.69999999999999</v>
      </c>
      <c r="G315" s="63">
        <f>SUM('Uraliitoksin runkoputket'!Q9)</f>
        <v>0</v>
      </c>
      <c r="H315" s="61">
        <v>0.76</v>
      </c>
      <c r="I315" s="62">
        <f t="shared" si="13"/>
        <v>0</v>
      </c>
      <c r="J315" s="699">
        <v>-139.69999999999999</v>
      </c>
      <c r="K315" s="700"/>
      <c r="L315" s="225"/>
      <c r="M315" s="225"/>
      <c r="N315" s="225"/>
      <c r="O315" s="225"/>
      <c r="P315" s="225"/>
      <c r="Q315" s="225"/>
      <c r="R315" s="62">
        <f t="shared" si="14"/>
        <v>0</v>
      </c>
    </row>
    <row r="316" spans="1:18" x14ac:dyDescent="0.25">
      <c r="A316" s="7"/>
      <c r="B316" s="7"/>
      <c r="D316" s="701"/>
      <c r="E316" s="702"/>
      <c r="F316" s="63">
        <v>-168.3</v>
      </c>
      <c r="G316" s="63">
        <f>SUM('Uraliitoksin runkoputket'!Q10)</f>
        <v>0</v>
      </c>
      <c r="H316" s="61">
        <v>0.86</v>
      </c>
      <c r="I316" s="62">
        <f t="shared" si="13"/>
        <v>0</v>
      </c>
      <c r="J316" s="699">
        <v>-168.3</v>
      </c>
      <c r="K316" s="700"/>
      <c r="L316" s="225"/>
      <c r="M316" s="225"/>
      <c r="N316" s="225"/>
      <c r="O316" s="225"/>
      <c r="P316" s="225"/>
      <c r="Q316" s="225"/>
      <c r="R316" s="62">
        <f t="shared" si="14"/>
        <v>0</v>
      </c>
    </row>
    <row r="317" spans="1:18" x14ac:dyDescent="0.25">
      <c r="A317" s="7"/>
      <c r="B317" s="7"/>
      <c r="D317" s="701"/>
      <c r="E317" s="702"/>
      <c r="F317" s="63">
        <v>-219.1</v>
      </c>
      <c r="G317" s="63">
        <f>SUM('Uraliitoksin runkoputket'!Q11)</f>
        <v>0</v>
      </c>
      <c r="H317" s="61">
        <v>1.05</v>
      </c>
      <c r="I317" s="62">
        <f t="shared" si="13"/>
        <v>0</v>
      </c>
      <c r="J317" s="699">
        <v>-219.1</v>
      </c>
      <c r="K317" s="700"/>
      <c r="L317" s="225"/>
      <c r="M317" s="225"/>
      <c r="N317" s="225"/>
      <c r="O317" s="225"/>
      <c r="P317" s="225"/>
      <c r="Q317" s="225"/>
      <c r="R317" s="62">
        <f t="shared" si="14"/>
        <v>0</v>
      </c>
    </row>
    <row r="318" spans="1:18" x14ac:dyDescent="0.25">
      <c r="A318" s="7"/>
      <c r="B318" s="7"/>
      <c r="D318" s="691"/>
      <c r="E318" s="703"/>
      <c r="F318" s="542"/>
      <c r="G318" s="542"/>
      <c r="H318" s="543"/>
      <c r="I318" s="443"/>
      <c r="J318" s="713"/>
      <c r="K318" s="704"/>
      <c r="L318" s="545"/>
      <c r="M318" s="545"/>
      <c r="N318" s="545"/>
      <c r="O318" s="545"/>
      <c r="P318" s="545"/>
      <c r="Q318" s="545"/>
      <c r="R318" s="443"/>
    </row>
    <row r="319" spans="1:18" x14ac:dyDescent="0.25">
      <c r="A319" s="7"/>
      <c r="B319" s="7"/>
      <c r="D319" s="691"/>
      <c r="E319" s="692"/>
      <c r="F319" s="547"/>
      <c r="G319" s="547"/>
      <c r="H319" s="548"/>
      <c r="I319" s="454"/>
      <c r="J319" s="713"/>
      <c r="K319" s="694"/>
      <c r="L319" s="448"/>
      <c r="M319" s="448"/>
      <c r="N319" s="448"/>
      <c r="O319" s="448"/>
      <c r="P319" s="448"/>
      <c r="Q319" s="448"/>
      <c r="R319" s="454"/>
    </row>
    <row r="320" spans="1:18" x14ac:dyDescent="0.25">
      <c r="A320" s="7"/>
      <c r="B320" s="7"/>
      <c r="D320" s="695"/>
      <c r="E320" s="696"/>
      <c r="F320" s="551"/>
      <c r="G320" s="551"/>
      <c r="H320" s="447"/>
      <c r="I320" s="455"/>
      <c r="J320" s="714"/>
      <c r="K320" s="698"/>
      <c r="L320" s="446"/>
      <c r="M320" s="446"/>
      <c r="N320" s="446"/>
      <c r="O320" s="446"/>
      <c r="P320" s="446"/>
      <c r="Q320" s="446"/>
      <c r="R320" s="455"/>
    </row>
    <row r="321" spans="1:18" ht="12.5" x14ac:dyDescent="0.25">
      <c r="A321" s="23"/>
      <c r="B321" s="23"/>
      <c r="C321"/>
      <c r="D321" s="695"/>
      <c r="E321" s="696"/>
      <c r="F321" s="586"/>
      <c r="G321" s="551"/>
      <c r="H321" s="447"/>
      <c r="I321" s="455"/>
      <c r="J321" s="554"/>
      <c r="K321" s="555"/>
      <c r="L321" s="446"/>
      <c r="M321" s="446"/>
      <c r="N321" s="446"/>
      <c r="O321" s="446"/>
      <c r="P321" s="446"/>
      <c r="Q321" s="446"/>
      <c r="R321" s="455"/>
    </row>
    <row r="322" spans="1:18" ht="12.5" x14ac:dyDescent="0.25">
      <c r="A322" s="23"/>
      <c r="B322" s="23"/>
      <c r="C322"/>
      <c r="D322" s="695"/>
      <c r="E322" s="696"/>
      <c r="F322" s="586"/>
      <c r="G322" s="551"/>
      <c r="H322" s="447"/>
      <c r="I322" s="455"/>
      <c r="J322" s="554"/>
      <c r="K322" s="555"/>
      <c r="L322" s="446"/>
      <c r="M322" s="446"/>
      <c r="N322" s="446"/>
      <c r="O322" s="446"/>
      <c r="P322" s="446"/>
      <c r="Q322" s="446"/>
      <c r="R322" s="455"/>
    </row>
    <row r="323" spans="1:18" ht="12.5" x14ac:dyDescent="0.25">
      <c r="A323" s="23"/>
      <c r="B323" s="23"/>
      <c r="C323"/>
      <c r="D323" s="695"/>
      <c r="E323" s="696"/>
      <c r="F323" s="586"/>
      <c r="G323" s="551"/>
      <c r="H323" s="447"/>
      <c r="I323" s="455"/>
      <c r="J323" s="554"/>
      <c r="K323" s="555"/>
      <c r="L323" s="446"/>
      <c r="M323" s="446"/>
      <c r="N323" s="446"/>
      <c r="O323" s="446"/>
      <c r="P323" s="446"/>
      <c r="Q323" s="446"/>
      <c r="R323" s="455"/>
    </row>
    <row r="324" spans="1:18" ht="12.5" x14ac:dyDescent="0.25">
      <c r="A324" s="23"/>
      <c r="B324" s="23"/>
      <c r="C324"/>
      <c r="D324" s="695"/>
      <c r="E324" s="696"/>
      <c r="F324" s="586"/>
      <c r="G324" s="551"/>
      <c r="H324" s="447"/>
      <c r="I324" s="455"/>
      <c r="J324" s="554"/>
      <c r="K324" s="590"/>
      <c r="L324" s="446"/>
      <c r="M324" s="446"/>
      <c r="N324" s="446"/>
      <c r="O324" s="446"/>
      <c r="P324" s="446"/>
      <c r="Q324" s="446"/>
      <c r="R324" s="455"/>
    </row>
    <row r="325" spans="1:18" ht="12.5" x14ac:dyDescent="0.25">
      <c r="A325" s="23"/>
      <c r="B325" s="23"/>
      <c r="C325"/>
      <c r="D325" s="695"/>
      <c r="E325" s="696"/>
      <c r="F325" s="586"/>
      <c r="G325" s="551"/>
      <c r="H325" s="447"/>
      <c r="I325" s="455"/>
      <c r="J325" s="585"/>
      <c r="K325" s="590"/>
      <c r="L325" s="446"/>
      <c r="M325" s="446"/>
      <c r="N325" s="446"/>
      <c r="O325" s="446"/>
      <c r="P325" s="446"/>
      <c r="Q325" s="446"/>
      <c r="R325" s="455"/>
    </row>
    <row r="326" spans="1:18" ht="12.5" x14ac:dyDescent="0.25">
      <c r="A326" s="23"/>
      <c r="B326" s="23"/>
      <c r="C326"/>
      <c r="D326" s="695"/>
      <c r="E326" s="696"/>
      <c r="F326" s="586"/>
      <c r="G326" s="551"/>
      <c r="H326" s="447"/>
      <c r="I326" s="455"/>
      <c r="J326" s="686"/>
      <c r="K326" s="687"/>
      <c r="L326" s="446"/>
      <c r="M326" s="446"/>
      <c r="N326" s="446"/>
      <c r="O326" s="446"/>
      <c r="P326" s="446"/>
      <c r="Q326" s="446"/>
      <c r="R326" s="455"/>
    </row>
    <row r="327" spans="1:18" ht="12.5" x14ac:dyDescent="0.25">
      <c r="A327" s="23"/>
      <c r="B327" s="23"/>
      <c r="C327"/>
      <c r="D327" s="695"/>
      <c r="E327" s="696"/>
      <c r="F327" s="586"/>
      <c r="G327" s="551"/>
      <c r="H327" s="447"/>
      <c r="I327" s="455"/>
      <c r="J327" s="686"/>
      <c r="K327" s="687"/>
      <c r="L327" s="446"/>
      <c r="M327" s="446"/>
      <c r="N327" s="446"/>
      <c r="O327" s="446"/>
      <c r="P327" s="446"/>
      <c r="Q327" s="446"/>
      <c r="R327" s="455"/>
    </row>
    <row r="328" spans="1:18" ht="12.5" x14ac:dyDescent="0.25">
      <c r="A328" s="23"/>
      <c r="B328" s="23"/>
      <c r="C328"/>
      <c r="D328" s="6"/>
      <c r="E328" s="7"/>
      <c r="F328" s="7"/>
      <c r="G328" s="7"/>
      <c r="H328" s="7"/>
      <c r="I328" s="67"/>
      <c r="J328" s="6"/>
      <c r="K328" s="7"/>
      <c r="L328" s="7"/>
      <c r="M328" s="7"/>
      <c r="N328" s="7"/>
      <c r="O328" s="7"/>
      <c r="P328" s="7"/>
      <c r="Q328" s="7"/>
      <c r="R328" s="8"/>
    </row>
    <row r="329" spans="1:18" ht="12.5" x14ac:dyDescent="0.25">
      <c r="A329" s="23"/>
      <c r="B329" s="23"/>
      <c r="C329"/>
      <c r="D329" s="6"/>
      <c r="E329" s="7"/>
      <c r="F329" s="7"/>
      <c r="G329" s="7"/>
      <c r="H329" s="7"/>
      <c r="I329" s="67"/>
      <c r="J329" s="6"/>
      <c r="K329" s="7"/>
      <c r="L329" s="7"/>
      <c r="M329" s="7"/>
      <c r="N329" s="7"/>
      <c r="O329" s="7"/>
      <c r="P329" s="7"/>
      <c r="Q329" s="7"/>
      <c r="R329" s="8"/>
    </row>
    <row r="330" spans="1:18" ht="12.5" x14ac:dyDescent="0.25">
      <c r="A330" s="23"/>
      <c r="B330" s="23"/>
      <c r="C330"/>
      <c r="D330" s="6"/>
      <c r="E330" s="7"/>
      <c r="F330" s="7"/>
      <c r="G330" s="7"/>
      <c r="H330" s="7"/>
      <c r="I330" s="67"/>
      <c r="J330" s="6"/>
      <c r="K330" s="7"/>
      <c r="L330" s="7"/>
      <c r="M330" s="7"/>
      <c r="N330" s="7"/>
      <c r="O330" s="7"/>
      <c r="P330" s="7"/>
      <c r="Q330" s="7"/>
      <c r="R330" s="8"/>
    </row>
    <row r="331" spans="1:18" ht="12.5" x14ac:dyDescent="0.25">
      <c r="A331" s="23"/>
      <c r="B331" s="23"/>
      <c r="C331"/>
      <c r="D331" s="6"/>
      <c r="E331" s="7"/>
      <c r="F331" s="7"/>
      <c r="G331" s="7"/>
      <c r="H331" s="7"/>
      <c r="I331" s="67"/>
      <c r="J331" s="6"/>
      <c r="K331" s="7"/>
      <c r="L331" s="7"/>
      <c r="M331" s="7"/>
      <c r="N331" s="7"/>
      <c r="O331" s="7"/>
      <c r="P331" s="7"/>
      <c r="Q331" s="7"/>
      <c r="R331" s="8"/>
    </row>
    <row r="332" spans="1:18" ht="12.5" x14ac:dyDescent="0.25">
      <c r="A332" s="23"/>
      <c r="B332" s="23"/>
      <c r="C332"/>
      <c r="D332" s="6"/>
      <c r="E332" s="7"/>
      <c r="F332" s="7"/>
      <c r="G332" s="7"/>
      <c r="H332" s="7"/>
      <c r="I332" s="67"/>
      <c r="J332" s="6"/>
      <c r="K332" s="7"/>
      <c r="L332" s="7"/>
      <c r="M332" s="7"/>
      <c r="N332" s="7"/>
      <c r="O332" s="7"/>
      <c r="P332" s="7"/>
      <c r="Q332" s="7"/>
      <c r="R332" s="8"/>
    </row>
    <row r="333" spans="1:18" ht="12.5" x14ac:dyDescent="0.25">
      <c r="A333" s="23"/>
      <c r="B333" s="23"/>
      <c r="C333"/>
      <c r="D333" s="6"/>
      <c r="E333" s="7"/>
      <c r="F333" s="7"/>
      <c r="G333" s="7"/>
      <c r="H333" s="7"/>
      <c r="I333" s="67"/>
      <c r="J333" s="6"/>
      <c r="K333" s="7"/>
      <c r="L333" s="7"/>
      <c r="M333" s="7"/>
      <c r="N333" s="7"/>
      <c r="O333" s="7"/>
      <c r="P333" s="7"/>
      <c r="Q333" s="7"/>
      <c r="R333" s="8"/>
    </row>
    <row r="334" spans="1:18" ht="13" thickBot="1" x14ac:dyDescent="0.3">
      <c r="A334" s="23"/>
      <c r="B334" s="23"/>
      <c r="C334"/>
      <c r="D334" s="688" t="s">
        <v>6</v>
      </c>
      <c r="E334" s="689"/>
      <c r="F334" s="690"/>
      <c r="G334" s="19"/>
      <c r="H334" s="26"/>
      <c r="I334" s="92">
        <f>SUM(I311:I317)</f>
        <v>0</v>
      </c>
      <c r="J334" s="871" t="s">
        <v>6</v>
      </c>
      <c r="K334" s="872"/>
      <c r="L334" s="872"/>
      <c r="M334" s="872"/>
      <c r="N334" s="872"/>
      <c r="O334" s="873"/>
      <c r="P334" s="65"/>
      <c r="Q334" s="18"/>
      <c r="R334" s="290">
        <f>SUM(R311:R317)</f>
        <v>0</v>
      </c>
    </row>
    <row r="335" spans="1:18" ht="12.5" x14ac:dyDescent="0.25">
      <c r="A335" s="23"/>
      <c r="B335" s="23"/>
      <c r="C335"/>
      <c r="D335"/>
      <c r="E335"/>
      <c r="F335"/>
      <c r="G335"/>
      <c r="H335"/>
      <c r="I335"/>
    </row>
    <row r="336" spans="1:18" ht="12.5" x14ac:dyDescent="0.25">
      <c r="A336" s="23"/>
      <c r="B336" s="23"/>
      <c r="C336"/>
      <c r="D336"/>
      <c r="E336"/>
      <c r="F336"/>
      <c r="G336"/>
    </row>
    <row r="337" spans="1:25" ht="12.5" x14ac:dyDescent="0.25">
      <c r="A337" s="23"/>
      <c r="B337" s="23"/>
      <c r="C337"/>
      <c r="D337"/>
      <c r="E337"/>
      <c r="F337"/>
      <c r="G337"/>
      <c r="H337"/>
      <c r="I337"/>
    </row>
    <row r="338" spans="1:25" ht="12.5" x14ac:dyDescent="0.25">
      <c r="A338" s="23"/>
      <c r="B338" s="23"/>
      <c r="C338"/>
      <c r="D338"/>
      <c r="E338"/>
      <c r="F338"/>
      <c r="G338"/>
      <c r="H338"/>
      <c r="I338"/>
    </row>
    <row r="339" spans="1:25" ht="12.5" x14ac:dyDescent="0.25">
      <c r="D339"/>
      <c r="E339"/>
      <c r="F339"/>
      <c r="G339"/>
      <c r="H339"/>
      <c r="I339"/>
    </row>
    <row r="340" spans="1:25" ht="12.5" x14ac:dyDescent="0.25">
      <c r="J340" s="23"/>
      <c r="K340" s="23"/>
      <c r="L340"/>
      <c r="M340"/>
      <c r="N340"/>
      <c r="O340"/>
      <c r="P340"/>
      <c r="Q340"/>
    </row>
    <row r="341" spans="1:25" ht="12.5" x14ac:dyDescent="0.25">
      <c r="D341"/>
      <c r="E341"/>
      <c r="F341"/>
      <c r="G341"/>
      <c r="H341"/>
    </row>
    <row r="342" spans="1:25" ht="12.75" customHeight="1" thickBot="1" x14ac:dyDescent="0.3">
      <c r="D342"/>
      <c r="E342"/>
      <c r="F342"/>
      <c r="G342"/>
      <c r="H342"/>
      <c r="I342" s="126" t="s">
        <v>72</v>
      </c>
      <c r="K342"/>
    </row>
    <row r="343" spans="1:25" ht="12.75" customHeight="1" x14ac:dyDescent="0.3">
      <c r="F343" s="783" t="s">
        <v>142</v>
      </c>
      <c r="G343" s="784"/>
      <c r="H343" s="784"/>
      <c r="I343" s="784"/>
      <c r="J343" s="784"/>
      <c r="K343" s="784"/>
      <c r="L343" s="784"/>
      <c r="M343" s="784"/>
      <c r="N343" s="784"/>
      <c r="O343" s="784"/>
      <c r="P343" s="784"/>
      <c r="Q343" s="785"/>
    </row>
    <row r="344" spans="1:25" x14ac:dyDescent="0.25">
      <c r="F344" s="729" t="s">
        <v>144</v>
      </c>
      <c r="G344" s="730"/>
      <c r="H344" s="730"/>
      <c r="I344" s="730"/>
      <c r="J344" s="731"/>
      <c r="K344" s="459"/>
      <c r="L344" s="459"/>
      <c r="M344" s="459"/>
      <c r="N344" s="459"/>
      <c r="O344" s="459"/>
      <c r="P344" s="459"/>
      <c r="Q344" s="618"/>
    </row>
    <row r="345" spans="1:25" ht="20.5" x14ac:dyDescent="0.25">
      <c r="F345" s="715" t="s">
        <v>143</v>
      </c>
      <c r="G345" s="716"/>
      <c r="H345" s="640" t="s">
        <v>10</v>
      </c>
      <c r="I345" s="641" t="s">
        <v>18</v>
      </c>
      <c r="J345" s="642" t="s">
        <v>3</v>
      </c>
      <c r="K345" s="592"/>
      <c r="L345" s="592"/>
      <c r="M345" s="407"/>
      <c r="N345" s="855" t="s">
        <v>10</v>
      </c>
      <c r="O345" s="855"/>
      <c r="P345" s="649" t="s">
        <v>18</v>
      </c>
      <c r="Q345" s="650" t="s">
        <v>3</v>
      </c>
    </row>
    <row r="346" spans="1:25" ht="12.75" customHeight="1" x14ac:dyDescent="0.25">
      <c r="F346" s="701">
        <v>-65</v>
      </c>
      <c r="G346" s="702"/>
      <c r="H346" s="315">
        <v>8</v>
      </c>
      <c r="I346" s="651"/>
      <c r="J346" s="316">
        <f>SUM(H346*I346)</f>
        <v>0</v>
      </c>
      <c r="K346" s="862" t="s">
        <v>148</v>
      </c>
      <c r="L346" s="863"/>
      <c r="M346" s="863"/>
      <c r="N346" s="856">
        <v>4</v>
      </c>
      <c r="O346" s="856"/>
      <c r="P346" s="651"/>
      <c r="Q346" s="316">
        <f t="shared" ref="Q346:Q351" si="15">SUM(N346*P346)</f>
        <v>0</v>
      </c>
    </row>
    <row r="347" spans="1:25" ht="12.75" customHeight="1" x14ac:dyDescent="0.25">
      <c r="F347" s="701">
        <v>-100</v>
      </c>
      <c r="G347" s="702"/>
      <c r="H347" s="315">
        <v>9</v>
      </c>
      <c r="I347" s="533"/>
      <c r="J347" s="316">
        <f>SUM(H347*I347)</f>
        <v>0</v>
      </c>
      <c r="K347" s="862" t="s">
        <v>149</v>
      </c>
      <c r="L347" s="863"/>
      <c r="M347" s="863"/>
      <c r="N347" s="856">
        <v>4</v>
      </c>
      <c r="O347" s="856"/>
      <c r="P347" s="651"/>
      <c r="Q347" s="316">
        <f t="shared" si="15"/>
        <v>0</v>
      </c>
    </row>
    <row r="348" spans="1:25" ht="12.75" customHeight="1" x14ac:dyDescent="0.25">
      <c r="F348" s="701">
        <v>-150</v>
      </c>
      <c r="G348" s="702"/>
      <c r="H348" s="387">
        <v>11</v>
      </c>
      <c r="I348" s="533"/>
      <c r="J348" s="316">
        <f>SUM(H348*I348)</f>
        <v>0</v>
      </c>
      <c r="K348" s="862" t="s">
        <v>150</v>
      </c>
      <c r="L348" s="863"/>
      <c r="M348" s="863"/>
      <c r="N348" s="856">
        <v>4</v>
      </c>
      <c r="O348" s="856"/>
      <c r="P348" s="651"/>
      <c r="Q348" s="316">
        <f t="shared" si="15"/>
        <v>0</v>
      </c>
    </row>
    <row r="349" spans="1:25" ht="13.5" customHeight="1" x14ac:dyDescent="0.25">
      <c r="F349" s="691">
        <v>-200</v>
      </c>
      <c r="G349" s="703"/>
      <c r="H349" s="387">
        <v>13</v>
      </c>
      <c r="I349" s="652"/>
      <c r="J349" s="386">
        <f>SUM(H349*I349)</f>
        <v>0</v>
      </c>
      <c r="K349" s="862" t="s">
        <v>153</v>
      </c>
      <c r="L349" s="863"/>
      <c r="M349" s="863"/>
      <c r="N349" s="856">
        <v>1</v>
      </c>
      <c r="O349" s="856"/>
      <c r="P349" s="651"/>
      <c r="Q349" s="316">
        <f t="shared" si="15"/>
        <v>0</v>
      </c>
    </row>
    <row r="350" spans="1:25" ht="12.75" customHeight="1" x14ac:dyDescent="0.25">
      <c r="F350" s="584"/>
      <c r="G350" s="591"/>
      <c r="H350" s="548"/>
      <c r="I350" s="448"/>
      <c r="J350" s="454"/>
      <c r="K350" s="862" t="s">
        <v>151</v>
      </c>
      <c r="L350" s="863"/>
      <c r="M350" s="863"/>
      <c r="N350" s="856">
        <v>5</v>
      </c>
      <c r="O350" s="856"/>
      <c r="P350" s="651"/>
      <c r="Q350" s="316">
        <f t="shared" si="15"/>
        <v>0</v>
      </c>
      <c r="Y350" s="28"/>
    </row>
    <row r="351" spans="1:25" ht="12.75" customHeight="1" x14ac:dyDescent="0.25">
      <c r="F351" s="719" t="s">
        <v>145</v>
      </c>
      <c r="G351" s="720"/>
      <c r="H351" s="720"/>
      <c r="I351" s="720"/>
      <c r="J351" s="721"/>
      <c r="K351" s="862" t="s">
        <v>152</v>
      </c>
      <c r="L351" s="863"/>
      <c r="M351" s="863"/>
      <c r="N351" s="856">
        <v>1</v>
      </c>
      <c r="O351" s="856"/>
      <c r="P351" s="651"/>
      <c r="Q351" s="316">
        <f t="shared" si="15"/>
        <v>0</v>
      </c>
    </row>
    <row r="352" spans="1:25" ht="22.5" customHeight="1" x14ac:dyDescent="0.25">
      <c r="F352" s="717" t="s">
        <v>143</v>
      </c>
      <c r="G352" s="718"/>
      <c r="H352" s="643" t="s">
        <v>10</v>
      </c>
      <c r="I352" s="644" t="s">
        <v>18</v>
      </c>
      <c r="J352" s="645" t="s">
        <v>3</v>
      </c>
      <c r="K352" s="612" t="s">
        <v>147</v>
      </c>
      <c r="L352" s="648"/>
      <c r="M352" s="641" t="s">
        <v>219</v>
      </c>
      <c r="N352" s="857" t="s">
        <v>10</v>
      </c>
      <c r="O352" s="857"/>
      <c r="P352" s="644" t="s">
        <v>18</v>
      </c>
      <c r="Q352" s="645" t="s">
        <v>3</v>
      </c>
    </row>
    <row r="353" spans="4:17" ht="12.75" customHeight="1" x14ac:dyDescent="0.25">
      <c r="F353" s="701">
        <v>-65</v>
      </c>
      <c r="G353" s="702"/>
      <c r="H353" s="315">
        <v>10</v>
      </c>
      <c r="I353" s="533"/>
      <c r="J353" s="316">
        <f>SUM(H353*I353)</f>
        <v>0</v>
      </c>
      <c r="K353" s="626"/>
      <c r="L353" s="626"/>
      <c r="M353" s="629">
        <v>-80</v>
      </c>
      <c r="N353" s="856">
        <v>4</v>
      </c>
      <c r="O353" s="856"/>
      <c r="P353" s="533"/>
      <c r="Q353" s="316">
        <f>SUM(N353*P353)</f>
        <v>0</v>
      </c>
    </row>
    <row r="354" spans="4:17" ht="12.75" customHeight="1" x14ac:dyDescent="0.25">
      <c r="F354" s="701">
        <v>-150</v>
      </c>
      <c r="G354" s="702"/>
      <c r="H354" s="315">
        <v>12</v>
      </c>
      <c r="I354" s="533"/>
      <c r="J354" s="316">
        <f>SUM(H354*I354)</f>
        <v>0</v>
      </c>
      <c r="K354" s="11"/>
      <c r="L354" s="625"/>
      <c r="M354" s="629">
        <v>-100</v>
      </c>
      <c r="N354" s="856">
        <v>6</v>
      </c>
      <c r="O354" s="856"/>
      <c r="P354" s="652"/>
      <c r="Q354" s="386">
        <f>SUM(N354*P354)</f>
        <v>0</v>
      </c>
    </row>
    <row r="355" spans="4:17" ht="12" customHeight="1" x14ac:dyDescent="0.25">
      <c r="F355" s="691">
        <v>-200</v>
      </c>
      <c r="G355" s="703"/>
      <c r="H355" s="387">
        <v>15</v>
      </c>
      <c r="I355" s="652"/>
      <c r="J355" s="386">
        <f>SUM(H355*I355)</f>
        <v>0</v>
      </c>
      <c r="K355" s="11"/>
      <c r="L355" s="625"/>
      <c r="M355" s="629">
        <v>-150</v>
      </c>
      <c r="N355" s="856">
        <v>8</v>
      </c>
      <c r="O355" s="858"/>
      <c r="P355" s="533"/>
      <c r="Q355" s="627">
        <f>SUM(N355*P355)</f>
        <v>0</v>
      </c>
    </row>
    <row r="356" spans="4:17" x14ac:dyDescent="0.25">
      <c r="F356" s="758"/>
      <c r="G356" s="788"/>
      <c r="H356" s="614"/>
      <c r="I356" s="614"/>
      <c r="J356" s="615"/>
      <c r="K356" s="862" t="s">
        <v>154</v>
      </c>
      <c r="L356" s="863"/>
      <c r="M356" s="863"/>
      <c r="N356" s="859">
        <v>4</v>
      </c>
      <c r="O356" s="860"/>
      <c r="P356" s="651"/>
      <c r="Q356" s="316">
        <f>SUM(N356*P356)</f>
        <v>0</v>
      </c>
    </row>
    <row r="357" spans="4:17" x14ac:dyDescent="0.25">
      <c r="F357" s="786" t="s">
        <v>217</v>
      </c>
      <c r="G357" s="787"/>
      <c r="H357" s="438">
        <v>7</v>
      </c>
      <c r="I357" s="653"/>
      <c r="J357" s="526">
        <f>SUM(H357*I357)</f>
        <v>0</v>
      </c>
      <c r="K357" s="862" t="s">
        <v>155</v>
      </c>
      <c r="L357" s="863"/>
      <c r="M357" s="863"/>
      <c r="N357" s="856">
        <v>8</v>
      </c>
      <c r="O357" s="856"/>
      <c r="P357" s="654"/>
      <c r="Q357" s="316">
        <f>SUM(N357*P357)</f>
        <v>0</v>
      </c>
    </row>
    <row r="358" spans="4:17" x14ac:dyDescent="0.25">
      <c r="F358" s="6"/>
      <c r="G358" s="7"/>
      <c r="H358" s="7"/>
      <c r="I358" s="7"/>
      <c r="J358" s="8"/>
      <c r="K358" s="868" t="s">
        <v>157</v>
      </c>
      <c r="L358" s="869"/>
      <c r="M358" s="870"/>
      <c r="N358" s="861"/>
      <c r="O358" s="861"/>
      <c r="P358" s="617"/>
      <c r="Q358" s="628"/>
    </row>
    <row r="359" spans="4:17" ht="12" customHeight="1" x14ac:dyDescent="0.25">
      <c r="F359" s="611" t="s">
        <v>146</v>
      </c>
      <c r="G359" s="612"/>
      <c r="H359" s="612"/>
      <c r="I359" s="612"/>
      <c r="J359" s="613"/>
      <c r="K359" s="866" t="s">
        <v>218</v>
      </c>
      <c r="L359" s="867"/>
      <c r="M359" s="867"/>
      <c r="N359" s="856">
        <v>3</v>
      </c>
      <c r="O359" s="856"/>
      <c r="P359" s="655"/>
      <c r="Q359" s="316">
        <f>SUM(N359*P359)</f>
        <v>0</v>
      </c>
    </row>
    <row r="360" spans="4:17" x14ac:dyDescent="0.25">
      <c r="F360" s="797" t="s">
        <v>143</v>
      </c>
      <c r="G360" s="798"/>
      <c r="H360" s="646" t="s">
        <v>10</v>
      </c>
      <c r="I360" s="647" t="s">
        <v>18</v>
      </c>
      <c r="J360" s="645" t="s">
        <v>3</v>
      </c>
      <c r="K360" s="853" t="s">
        <v>156</v>
      </c>
      <c r="L360" s="854"/>
      <c r="M360" s="854"/>
      <c r="N360" s="856">
        <v>5</v>
      </c>
      <c r="O360" s="856"/>
      <c r="P360" s="651"/>
      <c r="Q360" s="316">
        <f>SUM(N360*P360)</f>
        <v>0</v>
      </c>
    </row>
    <row r="361" spans="4:17" ht="11.25" customHeight="1" x14ac:dyDescent="0.25">
      <c r="F361" s="701">
        <v>-80</v>
      </c>
      <c r="G361" s="702"/>
      <c r="H361" s="315">
        <v>6</v>
      </c>
      <c r="I361" s="533"/>
      <c r="J361" s="316">
        <f>SUM(H361*I361)</f>
        <v>0</v>
      </c>
      <c r="K361" s="103"/>
      <c r="L361" s="103"/>
      <c r="M361" s="103"/>
      <c r="N361" s="103"/>
      <c r="O361" s="103"/>
      <c r="P361" s="103"/>
      <c r="Q361" s="384"/>
    </row>
    <row r="362" spans="4:17" x14ac:dyDescent="0.25">
      <c r="F362" s="701">
        <v>-100</v>
      </c>
      <c r="G362" s="702"/>
      <c r="H362" s="315">
        <v>8</v>
      </c>
      <c r="I362" s="533"/>
      <c r="J362" s="316">
        <f>SUM(H362*I362)</f>
        <v>0</v>
      </c>
      <c r="K362" s="103"/>
      <c r="L362" s="103"/>
      <c r="M362" s="103"/>
      <c r="N362" s="103"/>
      <c r="O362" s="103"/>
      <c r="P362" s="103"/>
      <c r="Q362" s="384"/>
    </row>
    <row r="363" spans="4:17" x14ac:dyDescent="0.25">
      <c r="F363" s="691">
        <v>-150</v>
      </c>
      <c r="G363" s="703"/>
      <c r="H363" s="387">
        <v>11</v>
      </c>
      <c r="I363" s="652"/>
      <c r="J363" s="386">
        <f>SUM(H363*I363)</f>
        <v>0</v>
      </c>
      <c r="K363" s="103"/>
      <c r="L363" s="103"/>
      <c r="M363" s="103"/>
      <c r="N363" s="103"/>
      <c r="O363" s="103"/>
      <c r="P363" s="103"/>
      <c r="Q363" s="384"/>
    </row>
    <row r="364" spans="4:17" x14ac:dyDescent="0.25">
      <c r="F364" s="616"/>
      <c r="G364" s="11"/>
      <c r="H364" s="11"/>
      <c r="I364" s="11"/>
      <c r="J364" s="12"/>
      <c r="K364" s="623"/>
      <c r="L364" s="623"/>
      <c r="M364" s="623"/>
      <c r="N364" s="623"/>
      <c r="O364" s="623"/>
      <c r="P364" s="623"/>
      <c r="Q364" s="624"/>
    </row>
    <row r="365" spans="4:17" ht="12" thickBot="1" x14ac:dyDescent="0.3">
      <c r="F365" s="388"/>
      <c r="G365" s="389"/>
      <c r="H365" s="389"/>
      <c r="I365" s="382" t="s">
        <v>6</v>
      </c>
      <c r="J365" s="383">
        <f>SUM(J346+J347+J348+J349+J353+J354+J355+J357+J361+J362+J363)</f>
        <v>0</v>
      </c>
      <c r="K365" s="619"/>
      <c r="L365" s="619"/>
      <c r="M365" s="620"/>
      <c r="N365" s="619"/>
      <c r="O365" s="619"/>
      <c r="P365" s="621" t="s">
        <v>6</v>
      </c>
      <c r="Q365" s="622">
        <f>SUM(Q346+Q347+Q348+Q349+Q350+Q351+Q353+Q354+Q355+Q356+Q357+Q359+Q360)</f>
        <v>0</v>
      </c>
    </row>
    <row r="366" spans="4:17" ht="12.5" x14ac:dyDescent="0.25">
      <c r="D366" s="27"/>
      <c r="E366" s="7"/>
      <c r="F366" s="7"/>
      <c r="G366" s="7"/>
      <c r="H366" s="27"/>
      <c r="I366" s="118"/>
      <c r="J366" s="27"/>
      <c r="K366" s="23"/>
      <c r="L366" s="118"/>
    </row>
    <row r="367" spans="4:17" ht="12.5" x14ac:dyDescent="0.25">
      <c r="D367" s="27"/>
      <c r="E367" s="7"/>
      <c r="F367" s="7"/>
      <c r="G367" s="7"/>
      <c r="H367" s="27"/>
      <c r="I367" s="118"/>
      <c r="J367" s="27"/>
      <c r="K367" s="23"/>
      <c r="L367" s="118"/>
    </row>
    <row r="368" spans="4:17" ht="12.5" x14ac:dyDescent="0.25">
      <c r="D368" s="27"/>
      <c r="E368" s="7"/>
      <c r="F368" s="7"/>
      <c r="G368" s="7"/>
      <c r="H368" s="27"/>
      <c r="I368" s="118"/>
      <c r="J368" s="27"/>
      <c r="K368" s="23"/>
      <c r="L368" s="118"/>
    </row>
    <row r="369" spans="1:12" ht="12.5" x14ac:dyDescent="0.25">
      <c r="D369" s="27"/>
      <c r="E369" s="7"/>
      <c r="F369" s="7"/>
      <c r="G369" s="7"/>
      <c r="H369" s="27"/>
      <c r="I369" s="118"/>
      <c r="J369" s="27"/>
      <c r="K369" s="23"/>
      <c r="L369" s="118"/>
    </row>
    <row r="370" spans="1:12" ht="12.5" x14ac:dyDescent="0.25">
      <c r="D370" s="27"/>
      <c r="E370" s="7"/>
      <c r="F370" s="7"/>
      <c r="G370" s="7"/>
      <c r="H370" s="27"/>
      <c r="I370" s="118"/>
      <c r="J370" s="27"/>
      <c r="K370" s="23"/>
      <c r="L370" s="118"/>
    </row>
    <row r="371" spans="1:12" ht="12.5" x14ac:dyDescent="0.25">
      <c r="D371" s="27"/>
      <c r="E371" s="7"/>
      <c r="F371" s="7"/>
      <c r="G371" s="7"/>
      <c r="H371" s="27"/>
      <c r="I371" s="118"/>
      <c r="J371" s="27"/>
      <c r="K371" s="23"/>
      <c r="L371" s="118"/>
    </row>
    <row r="372" spans="1:12" ht="12.5" x14ac:dyDescent="0.25">
      <c r="D372" s="27"/>
      <c r="E372" s="7"/>
      <c r="F372" s="7"/>
      <c r="G372" s="7"/>
      <c r="H372" s="27"/>
      <c r="I372" s="118"/>
      <c r="J372" s="27"/>
      <c r="K372" s="23"/>
      <c r="L372" s="118"/>
    </row>
    <row r="373" spans="1:12" ht="12.5" x14ac:dyDescent="0.25">
      <c r="D373" s="27"/>
      <c r="E373" s="7"/>
      <c r="F373" s="7"/>
      <c r="G373" s="7"/>
      <c r="H373" s="27"/>
      <c r="I373" s="118"/>
      <c r="J373" s="27"/>
      <c r="K373" s="23"/>
      <c r="L373" s="118"/>
    </row>
    <row r="374" spans="1:12" ht="12.5" x14ac:dyDescent="0.25">
      <c r="D374" s="27"/>
      <c r="E374" s="7"/>
      <c r="F374" s="7"/>
      <c r="G374" s="7"/>
      <c r="H374" s="27"/>
      <c r="I374" s="118"/>
      <c r="J374" s="27"/>
      <c r="K374" s="23"/>
      <c r="L374" s="118"/>
    </row>
    <row r="375" spans="1:12" ht="12.5" x14ac:dyDescent="0.25">
      <c r="D375" s="27"/>
      <c r="E375" s="7"/>
      <c r="F375" s="7"/>
      <c r="G375" s="7"/>
      <c r="H375" s="27"/>
      <c r="I375" s="118"/>
      <c r="J375" s="27"/>
      <c r="K375" s="23"/>
      <c r="L375" s="118"/>
    </row>
    <row r="376" spans="1:12" ht="12.5" x14ac:dyDescent="0.25">
      <c r="A376"/>
      <c r="B376"/>
      <c r="C376"/>
      <c r="I376" s="126"/>
    </row>
    <row r="377" spans="1:12" ht="12.5" x14ac:dyDescent="0.25">
      <c r="A377"/>
      <c r="B377"/>
      <c r="C377"/>
      <c r="D377"/>
      <c r="E377"/>
      <c r="F377"/>
      <c r="G377"/>
      <c r="H377"/>
      <c r="I377"/>
      <c r="J377"/>
    </row>
    <row r="378" spans="1:12" ht="12.5" x14ac:dyDescent="0.25">
      <c r="A378"/>
      <c r="B378"/>
      <c r="C378"/>
      <c r="D378"/>
      <c r="E378"/>
      <c r="F378"/>
      <c r="G378"/>
      <c r="H378"/>
      <c r="I378"/>
      <c r="J378"/>
    </row>
    <row r="384" spans="1:12" ht="12" thickBot="1" x14ac:dyDescent="0.3">
      <c r="J384" s="126" t="s">
        <v>72</v>
      </c>
    </row>
    <row r="385" spans="2:18" ht="12.5" x14ac:dyDescent="0.25">
      <c r="B385" s="58" t="s">
        <v>0</v>
      </c>
      <c r="C385" s="59"/>
      <c r="D385" s="58" t="s">
        <v>1</v>
      </c>
      <c r="E385" s="4"/>
      <c r="F385" s="4"/>
      <c r="G385" s="50"/>
      <c r="H385" s="50"/>
      <c r="I385" s="50"/>
      <c r="J385" s="50"/>
      <c r="K385" s="50"/>
      <c r="L385" s="50"/>
      <c r="M385" s="50"/>
      <c r="N385" s="1"/>
      <c r="O385" s="1"/>
      <c r="P385" s="56" t="s">
        <v>9</v>
      </c>
      <c r="Q385" s="55" t="s">
        <v>10</v>
      </c>
      <c r="R385" s="57" t="s">
        <v>11</v>
      </c>
    </row>
    <row r="386" spans="2:18" x14ac:dyDescent="0.25">
      <c r="B386" s="756"/>
      <c r="C386" s="757"/>
      <c r="D386" s="403"/>
      <c r="E386" s="404"/>
      <c r="F386" s="404"/>
      <c r="G386" s="404"/>
      <c r="H386" s="404"/>
      <c r="I386" s="404"/>
      <c r="J386" s="404"/>
      <c r="K386" s="404"/>
      <c r="L386" s="404"/>
      <c r="M386" s="404"/>
      <c r="N386" s="404"/>
      <c r="O386" s="405"/>
      <c r="P386" s="225"/>
      <c r="Q386" s="112"/>
      <c r="R386" s="62">
        <f t="shared" ref="R386:R409" si="16">P386*Q386</f>
        <v>0</v>
      </c>
    </row>
    <row r="387" spans="2:18" x14ac:dyDescent="0.25">
      <c r="B387" s="756"/>
      <c r="C387" s="757"/>
      <c r="D387" s="403"/>
      <c r="E387" s="404"/>
      <c r="F387" s="404"/>
      <c r="G387" s="404"/>
      <c r="H387" s="404"/>
      <c r="I387" s="404"/>
      <c r="J387" s="404"/>
      <c r="K387" s="404"/>
      <c r="L387" s="404"/>
      <c r="M387" s="404"/>
      <c r="N387" s="404"/>
      <c r="O387" s="405"/>
      <c r="P387" s="225"/>
      <c r="Q387" s="112"/>
      <c r="R387" s="62">
        <f t="shared" si="16"/>
        <v>0</v>
      </c>
    </row>
    <row r="388" spans="2:18" x14ac:dyDescent="0.25">
      <c r="B388" s="756"/>
      <c r="C388" s="757"/>
      <c r="D388" s="403"/>
      <c r="E388" s="404"/>
      <c r="F388" s="404"/>
      <c r="G388" s="404"/>
      <c r="H388" s="404"/>
      <c r="I388" s="404"/>
      <c r="J388" s="404"/>
      <c r="K388" s="404"/>
      <c r="L388" s="404"/>
      <c r="M388" s="404"/>
      <c r="N388" s="404"/>
      <c r="O388" s="405"/>
      <c r="P388" s="225"/>
      <c r="Q388" s="112"/>
      <c r="R388" s="62">
        <f t="shared" si="16"/>
        <v>0</v>
      </c>
    </row>
    <row r="389" spans="2:18" x14ac:dyDescent="0.25">
      <c r="B389" s="756"/>
      <c r="C389" s="757"/>
      <c r="D389" s="403"/>
      <c r="E389" s="404"/>
      <c r="F389" s="404"/>
      <c r="G389" s="404"/>
      <c r="H389" s="404"/>
      <c r="I389" s="404"/>
      <c r="J389" s="404"/>
      <c r="K389" s="404"/>
      <c r="L389" s="404"/>
      <c r="M389" s="404"/>
      <c r="N389" s="404"/>
      <c r="O389" s="405"/>
      <c r="P389" s="225"/>
      <c r="Q389" s="112"/>
      <c r="R389" s="62">
        <f t="shared" si="16"/>
        <v>0</v>
      </c>
    </row>
    <row r="390" spans="2:18" x14ac:dyDescent="0.25">
      <c r="B390" s="756"/>
      <c r="C390" s="757"/>
      <c r="D390" s="403"/>
      <c r="E390" s="404"/>
      <c r="F390" s="404"/>
      <c r="G390" s="404"/>
      <c r="H390" s="404"/>
      <c r="I390" s="404"/>
      <c r="J390" s="404"/>
      <c r="K390" s="404"/>
      <c r="L390" s="404"/>
      <c r="M390" s="404"/>
      <c r="N390" s="404"/>
      <c r="O390" s="405"/>
      <c r="P390" s="225"/>
      <c r="Q390" s="112"/>
      <c r="R390" s="62">
        <f t="shared" si="16"/>
        <v>0</v>
      </c>
    </row>
    <row r="391" spans="2:18" x14ac:dyDescent="0.25">
      <c r="B391" s="756"/>
      <c r="C391" s="757"/>
      <c r="D391" s="403"/>
      <c r="E391" s="404"/>
      <c r="F391" s="404"/>
      <c r="G391" s="404"/>
      <c r="H391" s="404"/>
      <c r="I391" s="404"/>
      <c r="J391" s="404"/>
      <c r="K391" s="404"/>
      <c r="L391" s="404"/>
      <c r="M391" s="404"/>
      <c r="N391" s="404"/>
      <c r="O391" s="405"/>
      <c r="P391" s="225"/>
      <c r="Q391" s="112"/>
      <c r="R391" s="62">
        <f t="shared" si="16"/>
        <v>0</v>
      </c>
    </row>
    <row r="392" spans="2:18" x14ac:dyDescent="0.25">
      <c r="B392" s="756"/>
      <c r="C392" s="757"/>
      <c r="D392" s="403"/>
      <c r="E392" s="404"/>
      <c r="F392" s="404"/>
      <c r="G392" s="404"/>
      <c r="H392" s="404"/>
      <c r="I392" s="404"/>
      <c r="J392" s="404"/>
      <c r="K392" s="404"/>
      <c r="L392" s="404"/>
      <c r="M392" s="404"/>
      <c r="N392" s="404"/>
      <c r="O392" s="405"/>
      <c r="P392" s="225"/>
      <c r="Q392" s="112"/>
      <c r="R392" s="62">
        <f t="shared" si="16"/>
        <v>0</v>
      </c>
    </row>
    <row r="393" spans="2:18" x14ac:dyDescent="0.25">
      <c r="B393" s="756"/>
      <c r="C393" s="757"/>
      <c r="D393" s="403"/>
      <c r="E393" s="404"/>
      <c r="F393" s="404"/>
      <c r="G393" s="404"/>
      <c r="H393" s="404"/>
      <c r="I393" s="404"/>
      <c r="J393" s="404"/>
      <c r="K393" s="404"/>
      <c r="L393" s="404"/>
      <c r="M393" s="404"/>
      <c r="N393" s="404"/>
      <c r="O393" s="405"/>
      <c r="P393" s="225"/>
      <c r="Q393" s="112"/>
      <c r="R393" s="62">
        <f t="shared" si="16"/>
        <v>0</v>
      </c>
    </row>
    <row r="394" spans="2:18" x14ac:dyDescent="0.25">
      <c r="B394" s="756"/>
      <c r="C394" s="757"/>
      <c r="D394" s="403"/>
      <c r="E394" s="404"/>
      <c r="F394" s="404"/>
      <c r="G394" s="404"/>
      <c r="H394" s="404"/>
      <c r="I394" s="404"/>
      <c r="J394" s="404"/>
      <c r="K394" s="404"/>
      <c r="L394" s="404"/>
      <c r="M394" s="404"/>
      <c r="N394" s="404"/>
      <c r="O394" s="405"/>
      <c r="P394" s="225"/>
      <c r="Q394" s="112"/>
      <c r="R394" s="62">
        <f t="shared" si="16"/>
        <v>0</v>
      </c>
    </row>
    <row r="395" spans="2:18" x14ac:dyDescent="0.25">
      <c r="B395" s="756"/>
      <c r="C395" s="757"/>
      <c r="D395" s="403"/>
      <c r="E395" s="404"/>
      <c r="F395" s="404"/>
      <c r="G395" s="404"/>
      <c r="H395" s="404"/>
      <c r="I395" s="404"/>
      <c r="J395" s="404"/>
      <c r="K395" s="404"/>
      <c r="L395" s="404"/>
      <c r="M395" s="404"/>
      <c r="N395" s="404"/>
      <c r="O395" s="405"/>
      <c r="P395" s="225"/>
      <c r="Q395" s="112"/>
      <c r="R395" s="62">
        <f t="shared" si="16"/>
        <v>0</v>
      </c>
    </row>
    <row r="396" spans="2:18" x14ac:dyDescent="0.25">
      <c r="B396" s="756"/>
      <c r="C396" s="757"/>
      <c r="D396" s="403"/>
      <c r="E396" s="404"/>
      <c r="F396" s="404"/>
      <c r="G396" s="404"/>
      <c r="H396" s="404"/>
      <c r="I396" s="404"/>
      <c r="J396" s="404"/>
      <c r="K396" s="404"/>
      <c r="L396" s="404"/>
      <c r="M396" s="404"/>
      <c r="N396" s="404"/>
      <c r="O396" s="405"/>
      <c r="P396" s="225"/>
      <c r="Q396" s="112"/>
      <c r="R396" s="62">
        <f t="shared" si="16"/>
        <v>0</v>
      </c>
    </row>
    <row r="397" spans="2:18" x14ac:dyDescent="0.25">
      <c r="B397" s="756"/>
      <c r="C397" s="757"/>
      <c r="D397" s="403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5"/>
      <c r="P397" s="225"/>
      <c r="Q397" s="112"/>
      <c r="R397" s="62">
        <f t="shared" si="16"/>
        <v>0</v>
      </c>
    </row>
    <row r="398" spans="2:18" x14ac:dyDescent="0.25">
      <c r="B398" s="756"/>
      <c r="C398" s="757"/>
      <c r="D398" s="403"/>
      <c r="E398" s="404"/>
      <c r="F398" s="404"/>
      <c r="G398" s="404"/>
      <c r="H398" s="404"/>
      <c r="I398" s="404"/>
      <c r="J398" s="404"/>
      <c r="K398" s="404"/>
      <c r="L398" s="404"/>
      <c r="M398" s="404"/>
      <c r="N398" s="404"/>
      <c r="O398" s="405"/>
      <c r="P398" s="225"/>
      <c r="Q398" s="112"/>
      <c r="R398" s="62">
        <f t="shared" si="16"/>
        <v>0</v>
      </c>
    </row>
    <row r="399" spans="2:18" x14ac:dyDescent="0.25">
      <c r="B399" s="756"/>
      <c r="C399" s="757"/>
      <c r="D399" s="403"/>
      <c r="E399" s="404"/>
      <c r="F399" s="404"/>
      <c r="G399" s="404"/>
      <c r="H399" s="404"/>
      <c r="I399" s="404"/>
      <c r="J399" s="404"/>
      <c r="K399" s="404"/>
      <c r="L399" s="404"/>
      <c r="M399" s="404"/>
      <c r="N399" s="404"/>
      <c r="O399" s="405"/>
      <c r="P399" s="225"/>
      <c r="Q399" s="112"/>
      <c r="R399" s="62">
        <f t="shared" si="16"/>
        <v>0</v>
      </c>
    </row>
    <row r="400" spans="2:18" x14ac:dyDescent="0.25">
      <c r="B400" s="756"/>
      <c r="C400" s="757"/>
      <c r="D400" s="403"/>
      <c r="E400" s="404"/>
      <c r="F400" s="404"/>
      <c r="G400" s="404"/>
      <c r="H400" s="404"/>
      <c r="I400" s="404"/>
      <c r="J400" s="404"/>
      <c r="K400" s="404"/>
      <c r="L400" s="404"/>
      <c r="M400" s="404"/>
      <c r="N400" s="404"/>
      <c r="O400" s="405"/>
      <c r="P400" s="225"/>
      <c r="Q400" s="112"/>
      <c r="R400" s="62">
        <f t="shared" si="16"/>
        <v>0</v>
      </c>
    </row>
    <row r="401" spans="1:18" x14ac:dyDescent="0.25">
      <c r="B401" s="756"/>
      <c r="C401" s="757"/>
      <c r="D401" s="403"/>
      <c r="E401" s="404"/>
      <c r="F401" s="404"/>
      <c r="G401" s="404"/>
      <c r="H401" s="404"/>
      <c r="I401" s="404"/>
      <c r="J401" s="404"/>
      <c r="K401" s="404"/>
      <c r="L401" s="404"/>
      <c r="M401" s="404"/>
      <c r="N401" s="404"/>
      <c r="O401" s="405"/>
      <c r="P401" s="225"/>
      <c r="Q401" s="112"/>
      <c r="R401" s="62">
        <f t="shared" si="16"/>
        <v>0</v>
      </c>
    </row>
    <row r="402" spans="1:18" x14ac:dyDescent="0.25">
      <c r="B402" s="756"/>
      <c r="C402" s="757"/>
      <c r="D402" s="403"/>
      <c r="E402" s="404"/>
      <c r="F402" s="404"/>
      <c r="G402" s="404"/>
      <c r="H402" s="404"/>
      <c r="I402" s="404"/>
      <c r="J402" s="404"/>
      <c r="K402" s="404"/>
      <c r="L402" s="404"/>
      <c r="M402" s="404"/>
      <c r="N402" s="404"/>
      <c r="O402" s="405"/>
      <c r="P402" s="225"/>
      <c r="Q402" s="112"/>
      <c r="R402" s="62">
        <f t="shared" si="16"/>
        <v>0</v>
      </c>
    </row>
    <row r="403" spans="1:18" x14ac:dyDescent="0.25">
      <c r="B403" s="756"/>
      <c r="C403" s="757"/>
      <c r="D403" s="403"/>
      <c r="E403" s="404"/>
      <c r="F403" s="404"/>
      <c r="G403" s="404"/>
      <c r="H403" s="404"/>
      <c r="I403" s="404"/>
      <c r="J403" s="404"/>
      <c r="K403" s="404"/>
      <c r="L403" s="404"/>
      <c r="M403" s="404"/>
      <c r="N403" s="404"/>
      <c r="O403" s="405"/>
      <c r="P403" s="225"/>
      <c r="Q403" s="112"/>
      <c r="R403" s="62">
        <f t="shared" si="16"/>
        <v>0</v>
      </c>
    </row>
    <row r="404" spans="1:18" x14ac:dyDescent="0.25">
      <c r="B404" s="756"/>
      <c r="C404" s="757"/>
      <c r="D404" s="403"/>
      <c r="E404" s="404"/>
      <c r="F404" s="404"/>
      <c r="G404" s="404"/>
      <c r="H404" s="404"/>
      <c r="I404" s="404"/>
      <c r="J404" s="404"/>
      <c r="K404" s="404"/>
      <c r="L404" s="404"/>
      <c r="M404" s="404"/>
      <c r="N404" s="404"/>
      <c r="O404" s="405"/>
      <c r="P404" s="225"/>
      <c r="Q404" s="112"/>
      <c r="R404" s="62">
        <f t="shared" si="16"/>
        <v>0</v>
      </c>
    </row>
    <row r="405" spans="1:18" x14ac:dyDescent="0.25">
      <c r="B405" s="756"/>
      <c r="C405" s="757"/>
      <c r="D405" s="403"/>
      <c r="E405" s="404"/>
      <c r="F405" s="404"/>
      <c r="G405" s="404"/>
      <c r="H405" s="404"/>
      <c r="I405" s="404"/>
      <c r="J405" s="404"/>
      <c r="K405" s="404"/>
      <c r="L405" s="404"/>
      <c r="M405" s="404"/>
      <c r="N405" s="404"/>
      <c r="O405" s="405"/>
      <c r="P405" s="225"/>
      <c r="Q405" s="112"/>
      <c r="R405" s="62">
        <f t="shared" si="16"/>
        <v>0</v>
      </c>
    </row>
    <row r="406" spans="1:18" x14ac:dyDescent="0.25">
      <c r="B406" s="756"/>
      <c r="C406" s="757"/>
      <c r="D406" s="403"/>
      <c r="E406" s="404"/>
      <c r="F406" s="404"/>
      <c r="G406" s="404"/>
      <c r="H406" s="404"/>
      <c r="I406" s="404"/>
      <c r="J406" s="404"/>
      <c r="K406" s="404"/>
      <c r="L406" s="404"/>
      <c r="M406" s="404"/>
      <c r="N406" s="404"/>
      <c r="O406" s="405"/>
      <c r="P406" s="225"/>
      <c r="Q406" s="112"/>
      <c r="R406" s="62">
        <f t="shared" si="16"/>
        <v>0</v>
      </c>
    </row>
    <row r="407" spans="1:18" x14ac:dyDescent="0.25">
      <c r="B407" s="756"/>
      <c r="C407" s="757"/>
      <c r="D407" s="403"/>
      <c r="E407" s="404"/>
      <c r="F407" s="404"/>
      <c r="G407" s="404"/>
      <c r="H407" s="404"/>
      <c r="I407" s="404"/>
      <c r="J407" s="404"/>
      <c r="K407" s="404"/>
      <c r="L407" s="404"/>
      <c r="M407" s="404"/>
      <c r="N407" s="404"/>
      <c r="O407" s="405"/>
      <c r="P407" s="225"/>
      <c r="Q407" s="112"/>
      <c r="R407" s="62">
        <f t="shared" si="16"/>
        <v>0</v>
      </c>
    </row>
    <row r="408" spans="1:18" x14ac:dyDescent="0.25">
      <c r="B408" s="756"/>
      <c r="C408" s="757"/>
      <c r="D408" s="403"/>
      <c r="E408" s="404"/>
      <c r="F408" s="404"/>
      <c r="G408" s="404"/>
      <c r="H408" s="404"/>
      <c r="I408" s="404"/>
      <c r="J408" s="404"/>
      <c r="K408" s="404"/>
      <c r="L408" s="404"/>
      <c r="M408" s="404"/>
      <c r="N408" s="404"/>
      <c r="O408" s="405"/>
      <c r="P408" s="225"/>
      <c r="Q408" s="112"/>
      <c r="R408" s="62">
        <f t="shared" si="16"/>
        <v>0</v>
      </c>
    </row>
    <row r="409" spans="1:18" x14ac:dyDescent="0.25">
      <c r="B409" s="756"/>
      <c r="C409" s="757"/>
      <c r="D409" s="403"/>
      <c r="E409" s="404"/>
      <c r="F409" s="404"/>
      <c r="G409" s="404"/>
      <c r="H409" s="404"/>
      <c r="I409" s="404"/>
      <c r="J409" s="404"/>
      <c r="K409" s="404"/>
      <c r="L409" s="404"/>
      <c r="M409" s="404"/>
      <c r="N409" s="404"/>
      <c r="O409" s="405"/>
      <c r="P409" s="225"/>
      <c r="Q409" s="112"/>
      <c r="R409" s="62">
        <f t="shared" si="16"/>
        <v>0</v>
      </c>
    </row>
    <row r="410" spans="1:18" x14ac:dyDescent="0.25">
      <c r="A410" s="7"/>
      <c r="B410" s="758"/>
      <c r="C410" s="759"/>
      <c r="D410" s="410"/>
      <c r="E410" s="411"/>
      <c r="F410" s="411"/>
      <c r="G410" s="411"/>
      <c r="H410" s="411"/>
      <c r="I410" s="411"/>
      <c r="J410" s="411"/>
      <c r="K410" s="411"/>
      <c r="L410" s="411"/>
      <c r="M410" s="411"/>
      <c r="N410" s="411"/>
      <c r="O410" s="412"/>
      <c r="P410" s="63"/>
      <c r="Q410" s="61"/>
      <c r="R410" s="14"/>
    </row>
    <row r="411" spans="1:18" ht="12.5" x14ac:dyDescent="0.25">
      <c r="A411" s="7"/>
      <c r="B411" s="21"/>
      <c r="C411" s="13"/>
      <c r="D411" s="21"/>
      <c r="E411" s="13"/>
      <c r="F411" s="13"/>
      <c r="G411" s="16"/>
      <c r="H411" s="16"/>
      <c r="I411" s="16"/>
      <c r="J411" s="11"/>
      <c r="K411" s="16"/>
      <c r="L411" s="16"/>
      <c r="M411" s="16"/>
      <c r="N411" s="11"/>
      <c r="O411" s="11"/>
      <c r="P411" s="380"/>
      <c r="Q411" s="10"/>
      <c r="R411" s="91"/>
    </row>
    <row r="412" spans="1:18" ht="12.5" x14ac:dyDescent="0.25">
      <c r="A412" s="7"/>
      <c r="B412" s="6"/>
      <c r="C412" s="7"/>
      <c r="D412" s="7"/>
      <c r="E412" s="7"/>
      <c r="F412" s="7"/>
      <c r="G412" s="23"/>
      <c r="H412" s="23"/>
      <c r="I412" s="23"/>
      <c r="J412" s="7"/>
      <c r="K412" s="23"/>
      <c r="L412" s="23"/>
      <c r="M412" s="23"/>
      <c r="N412" s="7"/>
      <c r="O412" s="7"/>
      <c r="P412" s="7"/>
      <c r="Q412" s="7"/>
      <c r="R412" s="8"/>
    </row>
    <row r="413" spans="1:18" ht="13.5" x14ac:dyDescent="0.35">
      <c r="A413" s="7"/>
      <c r="B413" s="25"/>
      <c r="C413" s="30"/>
      <c r="D413" s="30"/>
      <c r="E413" s="30"/>
      <c r="F413" s="30"/>
      <c r="G413" s="23"/>
      <c r="H413" s="23"/>
      <c r="I413" s="23"/>
      <c r="J413" s="7"/>
      <c r="K413" s="23"/>
      <c r="L413" s="23"/>
      <c r="M413" s="23"/>
      <c r="N413" s="7"/>
      <c r="O413" s="7"/>
      <c r="P413" s="7"/>
      <c r="Q413" s="30"/>
      <c r="R413" s="81"/>
    </row>
    <row r="414" spans="1:18" ht="13" thickBot="1" x14ac:dyDescent="0.3">
      <c r="A414" s="7"/>
      <c r="B414" s="6"/>
      <c r="C414" s="7"/>
      <c r="D414" s="7"/>
      <c r="E414" s="7"/>
      <c r="F414" s="7"/>
      <c r="G414" s="23"/>
      <c r="H414" s="23"/>
      <c r="I414" s="23"/>
      <c r="J414" s="7"/>
      <c r="K414" s="23"/>
      <c r="L414" s="23"/>
      <c r="M414" s="23"/>
      <c r="N414" s="7"/>
      <c r="O414" s="7"/>
      <c r="P414" s="7"/>
      <c r="Q414" s="7"/>
      <c r="R414" s="8"/>
    </row>
    <row r="415" spans="1:18" ht="13" thickBot="1" x14ac:dyDescent="0.3">
      <c r="A415"/>
      <c r="B415" s="376"/>
      <c r="C415" s="377"/>
      <c r="D415" s="377"/>
      <c r="E415" s="34"/>
      <c r="F415" s="49"/>
      <c r="G415" s="49"/>
      <c r="H415" s="49"/>
      <c r="I415" s="49"/>
      <c r="J415" s="49"/>
      <c r="K415" s="49"/>
      <c r="L415" s="377"/>
      <c r="M415" s="377"/>
      <c r="N415" s="49"/>
      <c r="O415" s="49"/>
      <c r="P415" s="379" t="s">
        <v>7</v>
      </c>
      <c r="Q415" s="34"/>
      <c r="R415" s="378">
        <f>SUM(R386:R409)</f>
        <v>0</v>
      </c>
    </row>
    <row r="416" spans="1:18" ht="12.5" x14ac:dyDescent="0.25">
      <c r="A416"/>
      <c r="B416" s="103"/>
      <c r="C416" s="103"/>
      <c r="D416" s="103"/>
      <c r="E416" s="103"/>
      <c r="F416" s="99"/>
      <c r="G416" s="167"/>
      <c r="H416" s="103"/>
      <c r="I416" s="99"/>
      <c r="J416" s="168"/>
      <c r="K416" s="99"/>
      <c r="L416" s="99"/>
      <c r="M416" s="99"/>
      <c r="N416" s="99"/>
      <c r="O416" s="99"/>
      <c r="P416" s="99"/>
      <c r="Q416" s="99"/>
      <c r="R416" s="99"/>
    </row>
    <row r="417" spans="1:18" ht="12.5" x14ac:dyDescent="0.25">
      <c r="A417"/>
      <c r="B417" s="169"/>
      <c r="C417" s="103"/>
      <c r="D417" s="103"/>
      <c r="E417" s="103"/>
      <c r="F417" s="167"/>
      <c r="G417" s="167"/>
      <c r="H417" s="103"/>
      <c r="I417" s="99"/>
      <c r="J417" s="99"/>
      <c r="K417" s="99"/>
      <c r="L417" s="99"/>
      <c r="M417" s="99"/>
      <c r="N417" s="99"/>
      <c r="O417" s="99"/>
      <c r="P417" s="99"/>
      <c r="Q417" s="99"/>
      <c r="R417" s="99"/>
    </row>
    <row r="418" spans="1:18" ht="12.5" x14ac:dyDescent="0.25">
      <c r="A418"/>
      <c r="B418" s="103"/>
      <c r="C418" s="166"/>
      <c r="D418" s="166"/>
      <c r="E418" s="103"/>
      <c r="F418" s="167"/>
      <c r="G418" s="167"/>
      <c r="H418" s="103"/>
      <c r="I418" s="99"/>
      <c r="J418" s="99"/>
      <c r="K418" s="99"/>
      <c r="L418" s="99"/>
      <c r="M418" s="99"/>
      <c r="N418" s="99"/>
      <c r="O418" s="99"/>
      <c r="P418" s="99"/>
      <c r="Q418" s="99"/>
      <c r="R418" s="99"/>
    </row>
    <row r="419" spans="1:18" ht="12.5" x14ac:dyDescent="0.25">
      <c r="A419"/>
      <c r="B419" s="103"/>
      <c r="C419" s="166"/>
      <c r="D419" s="166"/>
      <c r="E419" s="103"/>
      <c r="F419" s="167"/>
      <c r="G419" s="167"/>
      <c r="H419" s="103"/>
      <c r="I419" s="99"/>
      <c r="J419" s="99"/>
      <c r="K419" s="99"/>
      <c r="L419" s="99"/>
      <c r="M419" s="99"/>
      <c r="N419" s="99"/>
      <c r="O419" s="99"/>
      <c r="P419" s="99"/>
      <c r="Q419" s="99"/>
      <c r="R419" s="99"/>
    </row>
    <row r="420" spans="1:18" ht="12.5" x14ac:dyDescent="0.25">
      <c r="A420"/>
      <c r="B420" s="170"/>
      <c r="C420" s="170"/>
      <c r="D420" s="170"/>
      <c r="E420" s="170"/>
      <c r="F420" s="167"/>
      <c r="G420" s="167"/>
      <c r="H420" s="103"/>
      <c r="I420" s="99"/>
      <c r="J420" s="99"/>
      <c r="K420" s="99"/>
      <c r="L420" s="99"/>
      <c r="M420" s="99"/>
      <c r="N420" s="99"/>
      <c r="O420" s="99"/>
      <c r="P420" s="99"/>
      <c r="Q420" s="99"/>
      <c r="R420" s="99"/>
    </row>
    <row r="421" spans="1:18" ht="12.5" x14ac:dyDescent="0.25">
      <c r="A421"/>
      <c r="B421" s="167"/>
      <c r="C421" s="167"/>
      <c r="D421" s="167"/>
      <c r="E421" s="167"/>
      <c r="F421" s="167"/>
      <c r="G421" s="167"/>
      <c r="H421" s="167"/>
      <c r="I421" s="163" t="s">
        <v>72</v>
      </c>
      <c r="J421" s="99"/>
      <c r="K421" s="99"/>
      <c r="L421" s="99"/>
      <c r="M421" s="99"/>
      <c r="N421" s="99"/>
      <c r="O421" s="99"/>
      <c r="P421" s="99"/>
      <c r="Q421" s="99"/>
      <c r="R421" s="99"/>
    </row>
    <row r="422" spans="1:18" ht="12.5" x14ac:dyDescent="0.25">
      <c r="A422"/>
      <c r="B422" s="167"/>
      <c r="C422" s="167"/>
      <c r="D422" s="167"/>
      <c r="E422" s="167"/>
      <c r="F422" s="167"/>
      <c r="G422" s="167"/>
      <c r="H422" s="167"/>
      <c r="I422" s="99"/>
      <c r="J422" s="99"/>
      <c r="K422" s="99"/>
      <c r="L422" s="99"/>
      <c r="M422" s="99"/>
      <c r="N422" s="99"/>
      <c r="O422" s="99"/>
      <c r="P422" s="99"/>
      <c r="Q422" s="99"/>
      <c r="R422" s="99"/>
    </row>
    <row r="423" spans="1:18" ht="12.5" x14ac:dyDescent="0.25">
      <c r="A423" s="36"/>
      <c r="B423" s="166"/>
      <c r="C423" s="170"/>
      <c r="D423" s="170"/>
      <c r="E423" s="170"/>
      <c r="F423" s="170"/>
      <c r="G423" s="171"/>
      <c r="H423" s="170"/>
      <c r="I423" s="103"/>
      <c r="J423" s="99"/>
      <c r="K423" s="100"/>
      <c r="L423" s="103"/>
      <c r="M423" s="103"/>
      <c r="N423" s="103"/>
      <c r="O423" s="103"/>
      <c r="P423" s="103"/>
      <c r="Q423" s="99"/>
      <c r="R423" s="99"/>
    </row>
    <row r="424" spans="1:18" ht="12.5" x14ac:dyDescent="0.25">
      <c r="B424" s="99"/>
      <c r="C424" s="406"/>
      <c r="D424" s="406"/>
      <c r="E424" s="406"/>
      <c r="F424" s="406"/>
      <c r="G424" s="406"/>
      <c r="H424" s="166"/>
      <c r="I424" s="166"/>
      <c r="J424" s="99"/>
      <c r="K424" s="100"/>
      <c r="L424" s="166"/>
      <c r="M424" s="166"/>
      <c r="N424" s="166"/>
      <c r="O424" s="166"/>
      <c r="P424" s="166"/>
      <c r="Q424" s="99"/>
      <c r="R424" s="99"/>
    </row>
    <row r="425" spans="1:18" ht="12.5" x14ac:dyDescent="0.25">
      <c r="B425" s="99"/>
      <c r="C425" s="99"/>
      <c r="D425" s="99"/>
      <c r="E425" s="99"/>
      <c r="F425" s="99"/>
      <c r="G425" s="166"/>
      <c r="H425" s="166"/>
      <c r="I425" s="166"/>
      <c r="J425" s="99"/>
      <c r="K425" s="100"/>
      <c r="L425" s="166"/>
      <c r="M425" s="166"/>
      <c r="N425" s="166"/>
      <c r="O425" s="166"/>
      <c r="P425" s="166"/>
      <c r="Q425" s="99"/>
      <c r="R425" s="99"/>
    </row>
    <row r="426" spans="1:18" ht="12.5" x14ac:dyDescent="0.25">
      <c r="A426" s="36"/>
      <c r="B426" s="99"/>
      <c r="C426" s="99"/>
      <c r="D426" s="99"/>
      <c r="E426" s="99"/>
      <c r="F426" s="99"/>
      <c r="G426" s="166"/>
      <c r="H426" s="172"/>
      <c r="I426" s="172"/>
      <c r="J426" s="99"/>
      <c r="K426" s="100"/>
      <c r="L426" s="166"/>
      <c r="M426" s="166"/>
      <c r="N426" s="166"/>
      <c r="O426" s="166"/>
      <c r="P426" s="166"/>
      <c r="Q426" s="99"/>
      <c r="R426" s="99"/>
    </row>
    <row r="427" spans="1:18" ht="12.5" x14ac:dyDescent="0.25">
      <c r="A427" s="36"/>
      <c r="B427" s="99"/>
      <c r="C427" s="99"/>
      <c r="H427" s="172"/>
      <c r="I427" s="172"/>
      <c r="J427" s="99"/>
      <c r="O427" s="166"/>
      <c r="P427" s="166"/>
      <c r="Q427" s="99"/>
      <c r="R427" s="99"/>
    </row>
    <row r="428" spans="1:18" ht="12.5" x14ac:dyDescent="0.25">
      <c r="B428" s="99"/>
      <c r="E428" s="705" t="s">
        <v>158</v>
      </c>
      <c r="F428" s="705"/>
      <c r="G428" s="706"/>
      <c r="H428" s="61">
        <f>SUM(I97+R97+I131+R131+I170+R170+I214+R214+I254+R254+I295+R295+I334+R334+J365+Q365+R415)</f>
        <v>0</v>
      </c>
      <c r="I428" s="588"/>
      <c r="J428" s="99"/>
      <c r="O428" s="166"/>
      <c r="P428" s="166"/>
      <c r="Q428" s="103"/>
      <c r="R428" s="99"/>
    </row>
    <row r="429" spans="1:18" ht="12.75" customHeight="1" x14ac:dyDescent="0.25">
      <c r="B429" s="99"/>
      <c r="C429" s="99"/>
      <c r="E429" s="409"/>
      <c r="F429" s="409"/>
      <c r="G429" s="409" t="s">
        <v>167</v>
      </c>
      <c r="H429" s="630">
        <v>0</v>
      </c>
      <c r="I429" s="631"/>
      <c r="J429" s="99"/>
      <c r="O429" s="166"/>
      <c r="P429" s="166"/>
      <c r="Q429" s="103"/>
      <c r="R429" s="99"/>
    </row>
    <row r="430" spans="1:18" ht="13" thickBot="1" x14ac:dyDescent="0.3">
      <c r="A430" s="27"/>
      <c r="B430" s="102"/>
      <c r="C430" s="166"/>
      <c r="D430" s="166"/>
      <c r="E430" s="166"/>
      <c r="F430" s="99"/>
      <c r="G430" s="381" t="s">
        <v>168</v>
      </c>
      <c r="H430" s="315">
        <f>SUM(H428*H429)</f>
        <v>0</v>
      </c>
      <c r="I430" s="632"/>
      <c r="J430" s="102"/>
      <c r="K430" s="100"/>
      <c r="L430" s="102"/>
      <c r="M430" s="174"/>
      <c r="N430" s="175"/>
      <c r="O430" s="174"/>
      <c r="P430" s="174"/>
      <c r="Q430" s="102"/>
      <c r="R430" s="99"/>
    </row>
    <row r="431" spans="1:18" ht="13.5" thickBot="1" x14ac:dyDescent="0.35">
      <c r="A431" s="7"/>
      <c r="B431" s="103"/>
      <c r="C431" s="166"/>
      <c r="D431" s="166"/>
      <c r="E431" s="176"/>
      <c r="F431" s="176" t="s">
        <v>13</v>
      </c>
      <c r="G431" s="176"/>
      <c r="H431" s="619"/>
      <c r="I431" s="633">
        <f>SUM(H428+H430)</f>
        <v>0</v>
      </c>
      <c r="J431" s="103"/>
      <c r="K431" s="100"/>
      <c r="L431" s="103"/>
      <c r="M431" s="173"/>
      <c r="N431" s="174"/>
      <c r="O431" s="174"/>
      <c r="P431" s="166"/>
      <c r="Q431" s="103"/>
      <c r="R431" s="102"/>
    </row>
    <row r="432" spans="1:18" ht="13" x14ac:dyDescent="0.3">
      <c r="A432" s="7"/>
      <c r="B432" s="103"/>
      <c r="C432" s="166"/>
      <c r="D432" s="166"/>
      <c r="E432" s="166"/>
      <c r="F432" s="166"/>
      <c r="G432" s="173"/>
      <c r="H432" s="177"/>
      <c r="I432" s="103"/>
      <c r="J432" s="103"/>
      <c r="K432" s="100"/>
      <c r="L432" s="103"/>
      <c r="M432" s="173"/>
      <c r="N432" s="174"/>
      <c r="O432" s="174"/>
      <c r="P432" s="166"/>
      <c r="Q432" s="103"/>
      <c r="R432" s="103"/>
    </row>
    <row r="433" spans="1:18" ht="13" x14ac:dyDescent="0.3">
      <c r="A433" s="7"/>
      <c r="B433" s="103"/>
      <c r="C433" s="166"/>
      <c r="D433" s="166"/>
      <c r="E433" s="166"/>
      <c r="F433" s="166"/>
      <c r="G433" s="166"/>
      <c r="H433" s="173"/>
      <c r="I433" s="177"/>
      <c r="J433" s="103"/>
      <c r="K433" s="100"/>
      <c r="L433" s="103"/>
      <c r="M433" s="173"/>
      <c r="N433" s="174"/>
      <c r="O433" s="174"/>
      <c r="P433" s="166"/>
      <c r="Q433" s="103"/>
      <c r="R433" s="103"/>
    </row>
    <row r="434" spans="1:18" ht="13" x14ac:dyDescent="0.3">
      <c r="A434" s="7"/>
      <c r="B434" s="103"/>
      <c r="C434" s="166"/>
      <c r="D434" s="166"/>
      <c r="E434" s="166"/>
      <c r="F434" s="166"/>
      <c r="G434" s="166"/>
      <c r="H434" s="173"/>
      <c r="I434" s="177"/>
      <c r="J434" s="103"/>
      <c r="K434" s="100"/>
      <c r="L434" s="103"/>
      <c r="M434" s="173"/>
      <c r="N434" s="174"/>
      <c r="O434" s="174"/>
      <c r="P434" s="166"/>
      <c r="Q434" s="103"/>
      <c r="R434" s="103"/>
    </row>
    <row r="435" spans="1:18" ht="13" x14ac:dyDescent="0.3">
      <c r="A435" s="7"/>
      <c r="B435" s="103"/>
      <c r="C435" s="166"/>
      <c r="D435" s="166"/>
      <c r="E435" s="166"/>
      <c r="F435" s="166"/>
      <c r="G435" s="166"/>
      <c r="H435" s="173"/>
      <c r="I435" s="177"/>
      <c r="J435" s="103"/>
      <c r="K435" s="100"/>
      <c r="L435" s="103"/>
      <c r="M435" s="173"/>
      <c r="N435" s="174"/>
      <c r="O435" s="174"/>
      <c r="P435" s="166"/>
      <c r="Q435" s="103"/>
      <c r="R435" s="103"/>
    </row>
    <row r="436" spans="1:18" ht="13" x14ac:dyDescent="0.3">
      <c r="B436" s="99"/>
      <c r="C436" s="166"/>
      <c r="D436" s="166"/>
      <c r="E436" s="166"/>
      <c r="F436" s="166"/>
      <c r="G436" s="173"/>
      <c r="H436" s="166"/>
      <c r="I436" s="166"/>
      <c r="J436" s="99"/>
      <c r="K436" s="100"/>
      <c r="L436" s="99"/>
      <c r="M436" s="178"/>
      <c r="N436" s="174"/>
      <c r="O436" s="174"/>
      <c r="P436" s="166"/>
      <c r="Q436" s="103"/>
      <c r="R436" s="103"/>
    </row>
    <row r="437" spans="1:18" ht="13" x14ac:dyDescent="0.3">
      <c r="B437" s="99"/>
      <c r="C437" s="166"/>
      <c r="D437" s="166"/>
      <c r="E437" s="166"/>
      <c r="F437" s="166"/>
      <c r="G437" s="173"/>
      <c r="H437" s="166"/>
      <c r="I437" s="166"/>
      <c r="J437" s="99"/>
      <c r="K437" s="100"/>
      <c r="L437" s="99"/>
      <c r="M437" s="178"/>
      <c r="N437" s="174"/>
      <c r="O437" s="174"/>
      <c r="P437" s="166"/>
      <c r="Q437" s="103"/>
      <c r="R437" s="99"/>
    </row>
    <row r="438" spans="1:18" ht="13" x14ac:dyDescent="0.3">
      <c r="B438" s="99"/>
      <c r="C438" s="166"/>
      <c r="D438" s="166"/>
      <c r="E438" s="166"/>
      <c r="F438" s="166"/>
      <c r="G438" s="173"/>
      <c r="H438" s="179"/>
      <c r="I438" s="166"/>
      <c r="J438" s="99"/>
      <c r="K438" s="100"/>
      <c r="L438" s="99"/>
      <c r="M438" s="178"/>
      <c r="N438" s="174"/>
      <c r="O438" s="174"/>
      <c r="P438" s="166"/>
      <c r="Q438" s="103"/>
      <c r="R438" s="99"/>
    </row>
    <row r="439" spans="1:18" ht="13" x14ac:dyDescent="0.3">
      <c r="A439" s="36"/>
      <c r="B439" s="99"/>
      <c r="C439" s="103"/>
      <c r="D439" s="103"/>
      <c r="E439" s="103"/>
      <c r="F439" s="103"/>
      <c r="G439" s="103"/>
      <c r="H439" s="179"/>
      <c r="I439" s="166"/>
      <c r="J439" s="103"/>
      <c r="K439" s="100"/>
      <c r="L439" s="99"/>
      <c r="M439" s="178"/>
      <c r="N439" s="174"/>
      <c r="O439" s="174"/>
      <c r="P439" s="166"/>
      <c r="Q439" s="103"/>
      <c r="R439" s="99"/>
    </row>
    <row r="440" spans="1:18" ht="13" x14ac:dyDescent="0.3">
      <c r="B440" s="99"/>
      <c r="C440" s="174"/>
      <c r="D440" s="166"/>
      <c r="E440" s="166"/>
      <c r="F440" s="166"/>
      <c r="G440" s="180"/>
      <c r="H440" s="166"/>
      <c r="I440" s="166"/>
      <c r="J440" s="103"/>
      <c r="K440" s="100"/>
      <c r="L440" s="99"/>
      <c r="M440" s="166"/>
      <c r="N440" s="166"/>
      <c r="O440" s="166"/>
      <c r="P440" s="166"/>
      <c r="Q440" s="103"/>
      <c r="R440" s="99"/>
    </row>
    <row r="441" spans="1:18" ht="13" x14ac:dyDescent="0.3">
      <c r="B441" s="99"/>
      <c r="C441" s="169"/>
      <c r="D441" s="166"/>
      <c r="E441" s="166"/>
      <c r="F441" s="166"/>
      <c r="G441" s="180"/>
      <c r="H441" s="179"/>
      <c r="I441" s="166"/>
      <c r="J441" s="103"/>
      <c r="K441" s="100" t="s">
        <v>28</v>
      </c>
      <c r="L441" s="99"/>
      <c r="M441" s="166"/>
      <c r="N441" s="166"/>
      <c r="O441" s="166"/>
      <c r="P441" s="166"/>
      <c r="Q441" s="103"/>
      <c r="R441" s="99"/>
    </row>
    <row r="442" spans="1:18" ht="12.5" x14ac:dyDescent="0.25">
      <c r="A442" s="35"/>
      <c r="B442" s="104"/>
      <c r="C442" s="166"/>
      <c r="D442" s="166"/>
      <c r="E442" s="166"/>
      <c r="F442" s="166"/>
      <c r="G442" s="166"/>
      <c r="H442" s="172"/>
      <c r="I442" s="172"/>
      <c r="J442" s="166"/>
      <c r="K442" s="100"/>
      <c r="L442" s="104"/>
      <c r="M442" s="166"/>
      <c r="N442" s="166"/>
      <c r="O442" s="166"/>
      <c r="P442" s="166"/>
      <c r="Q442" s="166"/>
      <c r="R442" s="99"/>
    </row>
    <row r="443" spans="1:18" ht="13" x14ac:dyDescent="0.3">
      <c r="A443" s="35"/>
      <c r="B443" s="104"/>
      <c r="C443" s="166"/>
      <c r="D443" s="166"/>
      <c r="E443" s="166"/>
      <c r="F443" s="166"/>
      <c r="G443" s="181"/>
      <c r="H443" s="179"/>
      <c r="I443" s="166"/>
      <c r="J443" s="166"/>
      <c r="K443" s="100"/>
      <c r="L443" s="104"/>
      <c r="M443" s="166"/>
      <c r="N443" s="166"/>
      <c r="O443" s="166"/>
      <c r="P443" s="166"/>
      <c r="Q443" s="166"/>
      <c r="R443" s="104"/>
    </row>
    <row r="444" spans="1:18" ht="13" x14ac:dyDescent="0.3">
      <c r="A444" s="35"/>
      <c r="B444" s="104"/>
      <c r="C444" s="408"/>
      <c r="D444" s="408"/>
      <c r="E444" s="408"/>
      <c r="F444" s="408"/>
      <c r="G444" s="181"/>
      <c r="H444" s="179"/>
      <c r="I444" s="166"/>
      <c r="J444" s="166"/>
      <c r="K444" s="100"/>
      <c r="L444" s="166"/>
      <c r="M444" s="166"/>
      <c r="N444" s="166"/>
      <c r="O444" s="166"/>
      <c r="P444" s="166"/>
      <c r="Q444" s="166"/>
      <c r="R444" s="104"/>
    </row>
    <row r="445" spans="1:18" ht="13" x14ac:dyDescent="0.3">
      <c r="A445" s="35"/>
      <c r="B445" s="104"/>
      <c r="C445" s="166"/>
      <c r="D445" s="166"/>
      <c r="E445" s="166"/>
      <c r="F445" s="166"/>
      <c r="G445" s="182"/>
      <c r="H445" s="183"/>
      <c r="I445" s="183"/>
      <c r="J445" s="166"/>
      <c r="K445" s="100"/>
      <c r="L445" s="166"/>
      <c r="M445" s="166"/>
      <c r="N445" s="166"/>
      <c r="O445" s="166"/>
      <c r="P445" s="166"/>
      <c r="Q445" s="166"/>
      <c r="R445" s="104"/>
    </row>
    <row r="446" spans="1:18" ht="13" x14ac:dyDescent="0.3">
      <c r="A446" s="35"/>
      <c r="B446" s="104"/>
      <c r="C446" s="408"/>
      <c r="D446" s="408"/>
      <c r="E446" s="408"/>
      <c r="F446" s="408"/>
      <c r="G446" s="182"/>
      <c r="H446" s="183"/>
      <c r="I446" s="183"/>
      <c r="J446" s="166"/>
      <c r="K446" s="100"/>
      <c r="L446" s="166"/>
      <c r="M446" s="166"/>
      <c r="N446" s="166"/>
      <c r="O446" s="166"/>
      <c r="P446" s="166"/>
      <c r="Q446" s="166"/>
      <c r="R446" s="104"/>
    </row>
    <row r="447" spans="1:18" ht="12.5" x14ac:dyDescent="0.25">
      <c r="A447" s="35"/>
      <c r="B447" s="104"/>
      <c r="C447" s="166"/>
      <c r="D447" s="166"/>
      <c r="E447" s="166"/>
      <c r="F447" s="166"/>
      <c r="G447" s="166"/>
      <c r="H447" s="166"/>
      <c r="I447" s="183"/>
      <c r="J447" s="166"/>
      <c r="K447" s="100"/>
      <c r="L447" s="104"/>
      <c r="M447" s="166"/>
      <c r="N447" s="587"/>
      <c r="O447" s="587"/>
      <c r="P447" s="587"/>
      <c r="Q447" s="587"/>
      <c r="R447" s="104"/>
    </row>
    <row r="448" spans="1:18" ht="13" x14ac:dyDescent="0.3">
      <c r="A448" s="42"/>
      <c r="B448" s="42"/>
      <c r="C448" s="36"/>
      <c r="D448" s="36"/>
      <c r="E448" s="36"/>
      <c r="F448" s="36"/>
      <c r="G448" s="36"/>
      <c r="H448" s="36"/>
      <c r="I448" s="110"/>
      <c r="J448" s="41"/>
      <c r="K448" s="80"/>
      <c r="L448" s="42"/>
      <c r="M448" s="36"/>
      <c r="N448" s="38"/>
      <c r="O448" s="36"/>
      <c r="P448" s="107"/>
      <c r="Q448" s="41"/>
      <c r="R448" s="587"/>
    </row>
    <row r="449" spans="1:18" ht="13" x14ac:dyDescent="0.3">
      <c r="A449" s="36"/>
      <c r="B449" s="36"/>
      <c r="C449" s="60"/>
      <c r="D449" s="38"/>
      <c r="E449" s="38"/>
      <c r="F449" s="38"/>
      <c r="G449" s="38"/>
      <c r="H449" s="38"/>
      <c r="I449" s="38"/>
      <c r="J449" s="36"/>
      <c r="K449" s="80"/>
      <c r="L449" s="35"/>
      <c r="M449" s="43"/>
      <c r="N449" s="43"/>
      <c r="O449" s="46"/>
      <c r="P449" s="43"/>
      <c r="Q449" s="36"/>
      <c r="R449" s="42"/>
    </row>
    <row r="450" spans="1:18" ht="12.5" x14ac:dyDescent="0.25">
      <c r="A450" s="35"/>
      <c r="B450" s="35"/>
      <c r="C450" s="36"/>
      <c r="D450" s="36"/>
      <c r="E450" s="36"/>
      <c r="F450" s="36"/>
      <c r="G450" s="36"/>
      <c r="H450" s="36"/>
      <c r="I450" s="36"/>
      <c r="J450" s="36"/>
      <c r="K450" s="80"/>
      <c r="L450" s="35"/>
      <c r="M450" s="36"/>
      <c r="N450" s="36"/>
      <c r="O450" s="36"/>
      <c r="P450" s="36"/>
      <c r="Q450" s="36"/>
      <c r="R450" s="35"/>
    </row>
    <row r="451" spans="1:18" ht="13" x14ac:dyDescent="0.3">
      <c r="A451" s="35"/>
      <c r="B451" s="35"/>
      <c r="C451" s="36"/>
      <c r="D451" s="36"/>
      <c r="E451" s="36"/>
      <c r="F451" s="36"/>
      <c r="G451" s="36"/>
      <c r="H451" s="36"/>
      <c r="I451" s="36"/>
      <c r="J451" s="36"/>
      <c r="K451" s="80"/>
      <c r="L451" s="35"/>
      <c r="M451" s="36"/>
      <c r="N451" s="38"/>
      <c r="O451" s="38"/>
      <c r="P451" s="36"/>
      <c r="Q451" s="36"/>
      <c r="R451" s="35"/>
    </row>
    <row r="452" spans="1:18" ht="13" x14ac:dyDescent="0.3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80"/>
      <c r="L452" s="35"/>
      <c r="M452" s="36"/>
      <c r="N452" s="38"/>
      <c r="O452" s="38"/>
      <c r="P452" s="36"/>
      <c r="Q452" s="36"/>
      <c r="R452" s="35"/>
    </row>
    <row r="453" spans="1:18" ht="13" x14ac:dyDescent="0.3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80"/>
      <c r="L453" s="35"/>
      <c r="M453" s="36"/>
      <c r="N453" s="38"/>
      <c r="O453" s="38"/>
      <c r="P453" s="36"/>
      <c r="Q453" s="36"/>
      <c r="R453" s="35"/>
    </row>
    <row r="454" spans="1:18" ht="13" x14ac:dyDescent="0.3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80"/>
      <c r="L454" s="35"/>
      <c r="M454" s="36"/>
      <c r="N454" s="38"/>
      <c r="O454" s="38"/>
      <c r="P454" s="36"/>
      <c r="Q454" s="36"/>
      <c r="R454" s="35"/>
    </row>
    <row r="455" spans="1:18" ht="12.5" x14ac:dyDescent="0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80"/>
      <c r="L455" s="35"/>
      <c r="M455" s="36"/>
      <c r="N455" s="36"/>
      <c r="O455" s="36"/>
      <c r="P455" s="36"/>
      <c r="Q455" s="36"/>
      <c r="R455" s="35"/>
    </row>
    <row r="456" spans="1:18" ht="12.75" customHeight="1" x14ac:dyDescent="0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80"/>
      <c r="L456" s="35"/>
      <c r="M456" s="35"/>
      <c r="N456" s="35"/>
      <c r="O456" s="35"/>
      <c r="P456" s="35"/>
      <c r="Q456" s="35"/>
      <c r="R456" s="35"/>
    </row>
    <row r="457" spans="1:18" ht="12.5" x14ac:dyDescent="0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80"/>
      <c r="L457" s="35"/>
      <c r="M457" s="35"/>
      <c r="N457" s="35"/>
      <c r="O457" s="35"/>
      <c r="P457" s="35"/>
      <c r="Q457" s="35"/>
      <c r="R457" s="35"/>
    </row>
    <row r="458" spans="1:18" ht="12.5" x14ac:dyDescent="0.25">
      <c r="A458" s="36"/>
      <c r="B458" s="36"/>
      <c r="C458" s="60"/>
      <c r="D458" s="36"/>
      <c r="E458" s="36"/>
      <c r="F458" s="36"/>
      <c r="G458" s="36"/>
      <c r="H458" s="36"/>
      <c r="I458" s="36"/>
      <c r="J458" s="35"/>
      <c r="K458" s="80"/>
      <c r="L458" s="35"/>
      <c r="M458" s="35"/>
      <c r="N458" s="35"/>
      <c r="O458" s="35"/>
      <c r="P458" s="35"/>
      <c r="Q458" s="35"/>
      <c r="R458" s="35"/>
    </row>
    <row r="459" spans="1:18" ht="12.75" customHeight="1" x14ac:dyDescent="0.25">
      <c r="A459" s="36"/>
      <c r="B459" s="36"/>
      <c r="C459" s="60"/>
      <c r="D459" s="36"/>
      <c r="E459" s="36"/>
      <c r="F459" s="36"/>
      <c r="G459" s="37"/>
      <c r="H459" s="36"/>
      <c r="I459" s="36"/>
      <c r="J459" s="35"/>
      <c r="K459" s="80"/>
      <c r="L459" s="35"/>
      <c r="M459" s="35"/>
      <c r="N459" s="35"/>
      <c r="O459" s="35"/>
      <c r="P459" s="35"/>
      <c r="Q459" s="35"/>
      <c r="R459" s="35"/>
    </row>
    <row r="460" spans="1:18" ht="12.75" customHeight="1" x14ac:dyDescent="0.25">
      <c r="A460" s="36"/>
      <c r="B460" s="36"/>
      <c r="C460" s="36"/>
      <c r="D460" s="36"/>
      <c r="E460" s="36"/>
      <c r="F460" s="36"/>
      <c r="G460" s="36"/>
      <c r="H460" s="36"/>
      <c r="I460" s="36"/>
      <c r="J460" s="35"/>
      <c r="K460" s="80"/>
      <c r="L460" s="35"/>
      <c r="M460" s="35"/>
      <c r="N460" s="35"/>
      <c r="O460" s="35"/>
      <c r="P460" s="35"/>
      <c r="Q460" s="35"/>
      <c r="R460" s="35"/>
    </row>
    <row r="461" spans="1:18" ht="12.5" x14ac:dyDescent="0.25">
      <c r="A461" s="36"/>
      <c r="B461" s="36"/>
      <c r="C461" s="60"/>
      <c r="D461" s="36"/>
      <c r="E461" s="36"/>
      <c r="F461" s="36"/>
      <c r="G461" s="36"/>
      <c r="H461" s="36"/>
      <c r="I461" s="36"/>
      <c r="J461" s="35"/>
      <c r="K461" s="80"/>
      <c r="L461" s="35"/>
      <c r="M461" s="35"/>
      <c r="N461" s="35"/>
      <c r="O461" s="35"/>
      <c r="P461" s="35"/>
      <c r="Q461" s="35"/>
      <c r="R461" s="35"/>
    </row>
    <row r="462" spans="1:18" ht="24" customHeight="1" x14ac:dyDescent="0.25">
      <c r="A462" s="36"/>
      <c r="B462" s="36"/>
      <c r="C462" s="60"/>
      <c r="D462" s="36"/>
      <c r="E462" s="36"/>
      <c r="F462" s="36"/>
      <c r="G462" s="37"/>
      <c r="H462" s="78"/>
      <c r="I462" s="78"/>
      <c r="J462" s="36"/>
      <c r="K462" s="35"/>
      <c r="L462" s="35"/>
      <c r="M462" s="35"/>
      <c r="N462" s="35"/>
      <c r="O462" s="35"/>
      <c r="P462" s="35"/>
      <c r="Q462" s="35"/>
      <c r="R462" s="35"/>
    </row>
    <row r="463" spans="1:18" ht="12.5" x14ac:dyDescent="0.25">
      <c r="A463" s="36"/>
      <c r="B463" s="36"/>
      <c r="C463" s="36"/>
      <c r="D463" s="36"/>
      <c r="E463" s="36"/>
      <c r="F463" s="36"/>
      <c r="G463" s="36"/>
      <c r="H463" s="78"/>
      <c r="I463" s="78"/>
      <c r="J463" s="36"/>
      <c r="K463" s="35"/>
      <c r="L463" s="35"/>
      <c r="M463" s="35"/>
      <c r="N463" s="35"/>
      <c r="O463" s="35"/>
      <c r="P463" s="35"/>
      <c r="Q463" s="35"/>
      <c r="R463" s="35"/>
    </row>
    <row r="464" spans="1:18" ht="12.5" x14ac:dyDescent="0.25">
      <c r="A464" s="36"/>
      <c r="B464" s="36"/>
      <c r="C464" s="79"/>
      <c r="D464" s="36"/>
      <c r="E464" s="36"/>
      <c r="F464" s="36"/>
      <c r="G464" s="37"/>
      <c r="H464" s="78"/>
      <c r="I464" s="78"/>
      <c r="J464" s="36"/>
      <c r="K464" s="35"/>
      <c r="L464" s="35"/>
      <c r="M464" s="35"/>
      <c r="N464" s="35"/>
      <c r="O464" s="35"/>
      <c r="P464" s="35"/>
      <c r="Q464" s="35"/>
      <c r="R464" s="35"/>
    </row>
    <row r="465" spans="1:18" ht="13.5" customHeight="1" x14ac:dyDescent="0.25">
      <c r="A465" s="23"/>
      <c r="B465" s="23"/>
      <c r="C465" s="36"/>
      <c r="D465" s="36"/>
      <c r="E465" s="36"/>
      <c r="F465" s="36"/>
      <c r="G465" s="36"/>
      <c r="H465" s="89"/>
      <c r="I465" s="90"/>
      <c r="J465" s="36"/>
      <c r="R465" s="35"/>
    </row>
    <row r="466" spans="1:18" ht="13" x14ac:dyDescent="0.3">
      <c r="A466" s="23"/>
      <c r="B466" s="23"/>
      <c r="C466" s="36"/>
      <c r="D466" s="36"/>
      <c r="E466" s="36"/>
      <c r="F466" s="36"/>
      <c r="G466" s="36"/>
      <c r="H466" s="36"/>
      <c r="I466" s="87"/>
      <c r="J466" s="36"/>
    </row>
    <row r="467" spans="1:18" ht="12.5" x14ac:dyDescent="0.25">
      <c r="A467" s="23"/>
      <c r="B467" s="23"/>
      <c r="C467" s="23"/>
      <c r="D467" s="23"/>
      <c r="E467" s="23"/>
      <c r="F467" s="23"/>
      <c r="G467" s="23"/>
      <c r="H467" s="23"/>
      <c r="I467" s="7"/>
      <c r="J467" s="7"/>
    </row>
    <row r="468" spans="1:18" ht="12.5" x14ac:dyDescent="0.25">
      <c r="A468"/>
      <c r="B468"/>
      <c r="C468"/>
      <c r="D468"/>
      <c r="E468"/>
      <c r="F468"/>
      <c r="G468"/>
      <c r="H468"/>
    </row>
    <row r="469" spans="1:18" ht="12.5" x14ac:dyDescent="0.25">
      <c r="A469"/>
      <c r="B469"/>
      <c r="C469"/>
      <c r="D469"/>
      <c r="E469"/>
      <c r="F469"/>
      <c r="G469"/>
      <c r="H469"/>
    </row>
    <row r="470" spans="1:18" ht="12.5" x14ac:dyDescent="0.25">
      <c r="A470" s="23"/>
      <c r="B470" s="23"/>
      <c r="C470" s="23"/>
      <c r="D470" s="23"/>
      <c r="E470" s="23"/>
      <c r="F470" s="23"/>
      <c r="G470" s="23"/>
      <c r="H470"/>
      <c r="I470" s="27"/>
      <c r="J470" s="27"/>
      <c r="K470" s="27"/>
      <c r="L470" s="27"/>
      <c r="M470" s="27"/>
      <c r="N470" s="27"/>
      <c r="O470" s="27"/>
      <c r="P470" s="27"/>
      <c r="Q470" s="27"/>
    </row>
    <row r="471" spans="1:18" ht="12.5" x14ac:dyDescent="0.25">
      <c r="A471" s="7"/>
      <c r="B471" s="7"/>
      <c r="C471" s="7"/>
      <c r="D471" s="7"/>
      <c r="E471" s="7"/>
      <c r="F471" s="7"/>
      <c r="G471" s="7"/>
      <c r="H471"/>
      <c r="I471" s="7"/>
      <c r="J471" s="7"/>
      <c r="K471" s="7"/>
      <c r="L471" s="7"/>
      <c r="M471" s="7"/>
      <c r="N471" s="7"/>
      <c r="O471" s="7"/>
      <c r="P471" s="7"/>
      <c r="Q471" s="7"/>
      <c r="R471" s="27"/>
    </row>
    <row r="472" spans="1:18" ht="12.5" x14ac:dyDescent="0.25">
      <c r="A472" s="7"/>
      <c r="B472" s="7"/>
      <c r="C472" s="7"/>
      <c r="D472" s="7"/>
      <c r="E472" s="7"/>
      <c r="F472" s="7"/>
      <c r="G472" s="7"/>
      <c r="H472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ht="12.5" x14ac:dyDescent="0.25">
      <c r="A473" s="7"/>
      <c r="B473" s="7"/>
      <c r="C473" s="7"/>
      <c r="D473" s="7"/>
      <c r="E473" s="7"/>
      <c r="F473" s="7"/>
      <c r="G473" s="7"/>
      <c r="H473" s="23"/>
      <c r="I473" s="7"/>
      <c r="J473" s="7"/>
      <c r="K473" s="7"/>
      <c r="L473" s="7"/>
      <c r="M473" s="7"/>
      <c r="N473" s="7"/>
      <c r="O473" s="7"/>
      <c r="P473" s="7"/>
      <c r="Q473" s="7"/>
      <c r="R473" s="7"/>
    </row>
    <row r="474" spans="1:18" x14ac:dyDescent="0.25">
      <c r="H474" s="7"/>
      <c r="R474" s="7"/>
    </row>
    <row r="475" spans="1:18" x14ac:dyDescent="0.25">
      <c r="H475" s="7"/>
    </row>
    <row r="476" spans="1:18" x14ac:dyDescent="0.25">
      <c r="H476" s="7"/>
    </row>
    <row r="480" spans="1:18" s="7" customFormat="1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20" s="7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20" s="7" customFormat="1" ht="12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4" spans="1:20" ht="26.25" customHeight="1" x14ac:dyDescent="0.25">
      <c r="T484" s="99"/>
    </row>
    <row r="485" spans="1:20" x14ac:dyDescent="0.25">
      <c r="T485" s="99"/>
    </row>
    <row r="486" spans="1:20" x14ac:dyDescent="0.25">
      <c r="T486" s="99"/>
    </row>
    <row r="487" spans="1:20" ht="12.5" x14ac:dyDescent="0.25">
      <c r="A487"/>
      <c r="B487"/>
      <c r="C487"/>
      <c r="D487"/>
      <c r="E487"/>
      <c r="F487"/>
      <c r="G487"/>
      <c r="I487" s="28"/>
      <c r="J487" s="28"/>
      <c r="K487" s="28"/>
      <c r="L487" s="28"/>
      <c r="M487" s="28"/>
      <c r="N487" s="28"/>
      <c r="O487" s="28"/>
      <c r="P487" s="28"/>
      <c r="Q487" s="28"/>
      <c r="T487" s="99"/>
    </row>
    <row r="488" spans="1:20" ht="12.5" x14ac:dyDescent="0.25">
      <c r="A488"/>
      <c r="B488"/>
      <c r="C488"/>
      <c r="D488"/>
      <c r="E488"/>
      <c r="F488"/>
      <c r="G488"/>
      <c r="R488" s="28"/>
      <c r="T488" s="99"/>
    </row>
    <row r="489" spans="1:20" ht="12.5" x14ac:dyDescent="0.25">
      <c r="A489"/>
      <c r="B489"/>
      <c r="C489"/>
      <c r="D489"/>
      <c r="E489"/>
      <c r="F489"/>
      <c r="G489"/>
      <c r="T489" s="99"/>
    </row>
    <row r="490" spans="1:20" ht="12.5" x14ac:dyDescent="0.25">
      <c r="A490"/>
      <c r="B490"/>
      <c r="C490"/>
      <c r="D490"/>
      <c r="E490"/>
      <c r="F490"/>
      <c r="G490"/>
      <c r="H490"/>
      <c r="T490" s="99"/>
    </row>
    <row r="491" spans="1:20" ht="12.5" x14ac:dyDescent="0.25">
      <c r="A491"/>
      <c r="B491"/>
      <c r="C491"/>
      <c r="D491"/>
      <c r="E491"/>
      <c r="F491"/>
      <c r="G491"/>
      <c r="H491"/>
      <c r="T491" s="99"/>
    </row>
    <row r="492" spans="1:20" ht="12.5" x14ac:dyDescent="0.25">
      <c r="A492"/>
      <c r="B492"/>
      <c r="C492"/>
      <c r="D492"/>
      <c r="E492"/>
      <c r="F492"/>
      <c r="G492"/>
      <c r="H492"/>
      <c r="T492" s="99"/>
    </row>
    <row r="493" spans="1:20" ht="12.5" x14ac:dyDescent="0.25">
      <c r="A493"/>
      <c r="B493"/>
      <c r="C493"/>
      <c r="D493"/>
      <c r="E493"/>
      <c r="F493"/>
      <c r="G493"/>
      <c r="H493"/>
      <c r="T493" s="99"/>
    </row>
    <row r="494" spans="1:20" ht="12.5" x14ac:dyDescent="0.25">
      <c r="A494"/>
      <c r="B494"/>
      <c r="C494"/>
      <c r="D494"/>
      <c r="E494"/>
      <c r="F494"/>
      <c r="G494"/>
      <c r="H494"/>
      <c r="T494" s="99"/>
    </row>
    <row r="495" spans="1:20" ht="12.5" x14ac:dyDescent="0.25">
      <c r="A495"/>
      <c r="B495"/>
      <c r="C495"/>
      <c r="D495"/>
      <c r="E495"/>
      <c r="F495"/>
      <c r="G495"/>
      <c r="H495"/>
      <c r="T495" s="99"/>
    </row>
    <row r="496" spans="1:20" ht="12.5" x14ac:dyDescent="0.25">
      <c r="A496"/>
      <c r="B496"/>
      <c r="C496"/>
      <c r="D496"/>
      <c r="E496"/>
      <c r="F496"/>
      <c r="G496"/>
      <c r="H496"/>
      <c r="T496" s="99"/>
    </row>
    <row r="497" spans="1:138" ht="12.5" x14ac:dyDescent="0.25">
      <c r="A497"/>
      <c r="B497"/>
      <c r="C497"/>
      <c r="D497"/>
      <c r="E497"/>
      <c r="F497"/>
      <c r="G497"/>
      <c r="H497"/>
      <c r="T497" s="99"/>
    </row>
    <row r="498" spans="1:138" ht="12.5" x14ac:dyDescent="0.25">
      <c r="A498"/>
      <c r="B498"/>
      <c r="C498"/>
      <c r="D498"/>
      <c r="E498"/>
      <c r="F498"/>
      <c r="G498"/>
      <c r="H498"/>
    </row>
    <row r="499" spans="1:138" ht="12.5" x14ac:dyDescent="0.25">
      <c r="A499"/>
      <c r="B499"/>
      <c r="C499"/>
      <c r="D499"/>
      <c r="E499"/>
      <c r="F499"/>
      <c r="G499"/>
      <c r="H499"/>
    </row>
    <row r="500" spans="1:138" ht="12.5" x14ac:dyDescent="0.25">
      <c r="A500"/>
      <c r="B500"/>
      <c r="C500"/>
      <c r="D500"/>
      <c r="E500"/>
      <c r="F500"/>
      <c r="G500"/>
      <c r="H500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</row>
    <row r="501" spans="1:138" ht="12.5" x14ac:dyDescent="0.25">
      <c r="A501"/>
      <c r="B501"/>
      <c r="C501"/>
      <c r="D501"/>
      <c r="E501"/>
      <c r="F501"/>
      <c r="G501"/>
      <c r="H501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</row>
    <row r="502" spans="1:138" ht="12.5" x14ac:dyDescent="0.25">
      <c r="A502"/>
      <c r="B502"/>
      <c r="C502"/>
      <c r="D502"/>
      <c r="E502"/>
      <c r="F502"/>
      <c r="G502"/>
      <c r="H502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</row>
    <row r="503" spans="1:138" ht="12.5" x14ac:dyDescent="0.25">
      <c r="A503" s="23"/>
      <c r="B503" s="23"/>
      <c r="C503" s="23"/>
      <c r="D503" s="23"/>
      <c r="E503" s="23"/>
      <c r="F503" s="23"/>
      <c r="G503" s="23"/>
      <c r="H503"/>
      <c r="I503" s="27"/>
      <c r="J503" s="27"/>
      <c r="K503" s="27"/>
      <c r="L503" s="27"/>
      <c r="M503" s="27"/>
      <c r="N503" s="27"/>
      <c r="O503" s="27"/>
      <c r="P503" s="27"/>
      <c r="Q503" s="2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</row>
    <row r="504" spans="1:138" ht="12.5" x14ac:dyDescent="0.25">
      <c r="A504" s="7"/>
      <c r="B504" s="7"/>
      <c r="C504" s="7"/>
      <c r="D504" s="7"/>
      <c r="E504" s="7"/>
      <c r="F504" s="7"/>
      <c r="G504" s="7"/>
      <c r="H504"/>
      <c r="I504" s="7"/>
      <c r="J504" s="7"/>
      <c r="K504" s="7"/>
      <c r="L504" s="7"/>
      <c r="M504" s="7"/>
      <c r="N504" s="7"/>
      <c r="O504" s="7"/>
      <c r="P504" s="7"/>
      <c r="Q504" s="7"/>
      <c r="R504" s="2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</row>
    <row r="505" spans="1:138" ht="12.5" x14ac:dyDescent="0.25">
      <c r="A505" s="7"/>
      <c r="B505" s="7"/>
      <c r="C505" s="7"/>
      <c r="D505" s="7"/>
      <c r="E505" s="7"/>
      <c r="F505" s="7"/>
      <c r="G505" s="7"/>
      <c r="H505"/>
      <c r="I505" s="7"/>
      <c r="J505" s="7"/>
      <c r="K505" s="7"/>
      <c r="L505" s="7"/>
      <c r="M505" s="7"/>
      <c r="N505" s="7"/>
      <c r="O505" s="7"/>
      <c r="P505" s="7"/>
      <c r="Q505" s="7"/>
      <c r="R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</row>
    <row r="506" spans="1:138" ht="12.5" x14ac:dyDescent="0.25">
      <c r="A506" s="7"/>
      <c r="B506" s="7"/>
      <c r="C506" s="7"/>
      <c r="D506" s="7"/>
      <c r="E506" s="7"/>
      <c r="F506" s="7"/>
      <c r="G506" s="7"/>
      <c r="H506" s="23"/>
      <c r="I506" s="7"/>
      <c r="J506" s="7"/>
      <c r="K506" s="7"/>
      <c r="L506" s="7"/>
      <c r="M506" s="7"/>
      <c r="N506" s="7"/>
      <c r="O506" s="7"/>
      <c r="P506" s="7"/>
      <c r="Q506" s="7"/>
      <c r="R506" s="7"/>
    </row>
    <row r="507" spans="1:138" ht="12.5" x14ac:dyDescent="0.25">
      <c r="A507"/>
      <c r="B507"/>
      <c r="C507"/>
      <c r="D507" s="28"/>
      <c r="E507" s="28"/>
      <c r="F507" s="28"/>
      <c r="G507" s="28"/>
      <c r="H507" s="7"/>
      <c r="I507" s="28"/>
      <c r="J507" s="28"/>
      <c r="K507" s="28"/>
      <c r="L507" s="28"/>
      <c r="M507" s="28"/>
      <c r="N507" s="28"/>
      <c r="O507" s="28"/>
      <c r="P507" s="28"/>
      <c r="Q507" s="28"/>
      <c r="R507" s="7"/>
    </row>
    <row r="508" spans="1:138" ht="12.5" x14ac:dyDescent="0.25">
      <c r="A508"/>
      <c r="B508"/>
      <c r="C508"/>
      <c r="D508"/>
      <c r="E508"/>
      <c r="F508"/>
      <c r="G508"/>
      <c r="H508" s="7"/>
      <c r="I508"/>
      <c r="R508" s="28"/>
    </row>
    <row r="509" spans="1:138" ht="12.5" x14ac:dyDescent="0.25">
      <c r="A509"/>
      <c r="B509"/>
      <c r="C509"/>
      <c r="D509"/>
      <c r="E509"/>
      <c r="F509"/>
      <c r="G509"/>
      <c r="H509" s="7"/>
      <c r="I509"/>
    </row>
    <row r="510" spans="1:138" ht="12.5" x14ac:dyDescent="0.25">
      <c r="A510"/>
      <c r="B510"/>
      <c r="C510"/>
      <c r="D510"/>
      <c r="E510"/>
      <c r="F510"/>
      <c r="G510"/>
      <c r="H510" s="28"/>
      <c r="I510"/>
    </row>
    <row r="511" spans="1:138" ht="12.5" x14ac:dyDescent="0.25">
      <c r="A511"/>
      <c r="B511"/>
      <c r="C511"/>
      <c r="D511"/>
      <c r="E511"/>
      <c r="F511"/>
      <c r="G511"/>
      <c r="H511"/>
      <c r="I511"/>
    </row>
    <row r="512" spans="1:138" ht="12.5" x14ac:dyDescent="0.25">
      <c r="A512"/>
      <c r="B512"/>
      <c r="C512"/>
      <c r="D512"/>
      <c r="E512"/>
      <c r="F512"/>
      <c r="G512"/>
      <c r="H512"/>
      <c r="I512"/>
    </row>
    <row r="513" spans="1:20" s="28" customFormat="1" ht="12.5" x14ac:dyDescent="0.25">
      <c r="A513"/>
      <c r="B513"/>
      <c r="C513"/>
      <c r="D513"/>
      <c r="E513"/>
      <c r="F513"/>
      <c r="G513"/>
      <c r="H513"/>
      <c r="I513"/>
      <c r="J513" s="5"/>
      <c r="K513" s="5"/>
      <c r="L513" s="5"/>
      <c r="M513" s="5"/>
      <c r="N513" s="5"/>
      <c r="O513" s="5"/>
      <c r="P513" s="5"/>
      <c r="Q513" s="5"/>
      <c r="R513" s="5"/>
    </row>
    <row r="514" spans="1:20" s="28" customFormat="1" ht="12.5" x14ac:dyDescent="0.25">
      <c r="A514"/>
      <c r="B514"/>
      <c r="C514"/>
      <c r="D514"/>
      <c r="E514"/>
      <c r="F514"/>
      <c r="G514"/>
      <c r="H514"/>
      <c r="I514"/>
      <c r="J514" s="5"/>
      <c r="K514" s="5"/>
      <c r="L514" s="5"/>
      <c r="M514" s="5"/>
      <c r="N514" s="5"/>
      <c r="O514" s="5"/>
      <c r="P514" s="5"/>
      <c r="Q514" s="5"/>
      <c r="R514" s="5"/>
    </row>
    <row r="515" spans="1:20" s="28" customFormat="1" ht="12.75" customHeight="1" x14ac:dyDescent="0.25">
      <c r="A515"/>
      <c r="B515"/>
      <c r="C515"/>
      <c r="D515"/>
      <c r="E515"/>
      <c r="F515"/>
      <c r="G515"/>
      <c r="H515"/>
      <c r="I515"/>
      <c r="J515" s="5"/>
      <c r="K515" s="5"/>
      <c r="L515" s="5"/>
      <c r="M515" s="5"/>
      <c r="N515" s="5"/>
      <c r="O515" s="5"/>
      <c r="P515" s="5"/>
      <c r="Q515" s="5"/>
      <c r="R515" s="5"/>
    </row>
    <row r="516" spans="1:20" s="28" customFormat="1" ht="12.5" x14ac:dyDescent="0.25">
      <c r="A516"/>
      <c r="B516"/>
      <c r="C516"/>
      <c r="D516"/>
      <c r="E516"/>
      <c r="F516"/>
      <c r="G516"/>
      <c r="H516"/>
      <c r="I516"/>
      <c r="J516" s="5"/>
      <c r="K516" s="5"/>
      <c r="L516" s="5"/>
      <c r="M516" s="5"/>
      <c r="N516" s="5"/>
      <c r="O516" s="5"/>
      <c r="P516" s="5"/>
      <c r="Q516" s="5"/>
      <c r="R516" s="5"/>
    </row>
    <row r="517" spans="1:20" s="28" customFormat="1" ht="12.5" x14ac:dyDescent="0.25">
      <c r="A517"/>
      <c r="B517"/>
      <c r="C517"/>
      <c r="D517"/>
      <c r="E517"/>
      <c r="F517"/>
      <c r="G517"/>
      <c r="H517"/>
      <c r="I517"/>
      <c r="J517" s="5"/>
      <c r="K517" s="5"/>
      <c r="L517" s="5"/>
      <c r="M517" s="5"/>
      <c r="N517" s="5"/>
      <c r="O517" s="5"/>
      <c r="P517" s="5"/>
      <c r="Q517" s="5"/>
      <c r="R517" s="5"/>
    </row>
    <row r="518" spans="1:20" s="28" customFormat="1" ht="12.5" x14ac:dyDescent="0.25">
      <c r="A518"/>
      <c r="B518"/>
      <c r="C518"/>
      <c r="D518"/>
      <c r="E518"/>
      <c r="F518"/>
      <c r="G518"/>
      <c r="H518"/>
      <c r="I518"/>
      <c r="J518" s="5"/>
      <c r="K518" s="5"/>
      <c r="L518" s="5"/>
      <c r="M518" s="5"/>
      <c r="N518" s="5"/>
      <c r="O518" s="5"/>
      <c r="P518" s="5"/>
      <c r="Q518" s="5"/>
      <c r="R518" s="5"/>
    </row>
    <row r="519" spans="1:20" s="28" customFormat="1" ht="24" customHeight="1" x14ac:dyDescent="0.25">
      <c r="A519"/>
      <c r="B519"/>
      <c r="C519"/>
      <c r="D519"/>
      <c r="E519"/>
      <c r="F519"/>
      <c r="G519"/>
      <c r="H519"/>
      <c r="I519"/>
      <c r="J519" s="5"/>
      <c r="K519" s="5"/>
      <c r="L519" s="5"/>
      <c r="M519" s="5"/>
      <c r="N519" s="5"/>
      <c r="O519" s="5"/>
      <c r="P519" s="5"/>
      <c r="Q519" s="5"/>
      <c r="R519" s="5"/>
      <c r="T519" s="101"/>
    </row>
    <row r="520" spans="1:20" s="28" customFormat="1" ht="12.5" x14ac:dyDescent="0.25">
      <c r="A520"/>
      <c r="B520"/>
      <c r="C520"/>
      <c r="D520"/>
      <c r="E520"/>
      <c r="F520"/>
      <c r="G520"/>
      <c r="H520"/>
      <c r="I520"/>
      <c r="J520" s="5"/>
      <c r="K520" s="5"/>
      <c r="L520" s="5"/>
      <c r="M520" s="5"/>
      <c r="N520" s="5"/>
      <c r="O520" s="5"/>
      <c r="P520" s="5"/>
      <c r="Q520" s="5"/>
      <c r="R520" s="5"/>
      <c r="T520" s="101"/>
    </row>
    <row r="521" spans="1:20" s="28" customFormat="1" ht="12.5" x14ac:dyDescent="0.25">
      <c r="A521" s="23"/>
      <c r="B521" s="23"/>
      <c r="C521" s="23"/>
      <c r="D521" s="23"/>
      <c r="E521" s="23"/>
      <c r="F521" s="23"/>
      <c r="G521" s="23"/>
      <c r="H521"/>
      <c r="I521" s="23"/>
      <c r="J521" s="27"/>
      <c r="K521" s="27"/>
      <c r="L521" s="27"/>
      <c r="M521" s="27"/>
      <c r="N521" s="27"/>
      <c r="O521" s="27"/>
      <c r="P521" s="27"/>
      <c r="Q521" s="27"/>
      <c r="R521" s="5"/>
      <c r="T521" s="101"/>
    </row>
    <row r="522" spans="1:20" s="28" customFormat="1" ht="12.5" x14ac:dyDescent="0.25">
      <c r="A522" s="7"/>
      <c r="B522" s="7"/>
      <c r="C522" s="7"/>
      <c r="D522" s="7"/>
      <c r="E522" s="7"/>
      <c r="F522" s="7"/>
      <c r="G522" s="7"/>
      <c r="H522"/>
      <c r="I522" s="7"/>
      <c r="J522" s="7"/>
      <c r="K522" s="7"/>
      <c r="L522" s="7"/>
      <c r="M522" s="7"/>
      <c r="N522" s="7"/>
      <c r="O522" s="7"/>
      <c r="P522" s="7"/>
      <c r="Q522" s="7"/>
      <c r="R522" s="27"/>
      <c r="T522" s="101"/>
    </row>
    <row r="523" spans="1:20" s="28" customFormat="1" ht="12.5" x14ac:dyDescent="0.25">
      <c r="A523" s="7"/>
      <c r="B523" s="7"/>
      <c r="C523" s="7"/>
      <c r="D523" s="7"/>
      <c r="E523" s="7"/>
      <c r="F523" s="7"/>
      <c r="G523" s="7"/>
      <c r="H523"/>
      <c r="I523" s="7"/>
      <c r="J523" s="7"/>
      <c r="K523" s="7"/>
      <c r="L523" s="7"/>
      <c r="M523" s="7"/>
      <c r="N523" s="7"/>
      <c r="O523" s="7"/>
      <c r="P523" s="7"/>
      <c r="Q523" s="7"/>
      <c r="R523" s="7"/>
      <c r="T523" s="101"/>
    </row>
    <row r="524" spans="1:20" s="28" customFormat="1" ht="12.5" x14ac:dyDescent="0.25">
      <c r="A524" s="7"/>
      <c r="B524" s="7"/>
      <c r="C524" s="7"/>
      <c r="D524" s="7"/>
      <c r="E524" s="7"/>
      <c r="F524" s="7"/>
      <c r="G524" s="7"/>
      <c r="H524" s="23"/>
      <c r="I524" s="7"/>
      <c r="J524" s="7"/>
      <c r="K524" s="7"/>
      <c r="L524" s="7"/>
      <c r="M524" s="7"/>
      <c r="N524" s="7"/>
      <c r="O524" s="7"/>
      <c r="P524" s="7"/>
      <c r="Q524" s="7"/>
      <c r="R524" s="7"/>
      <c r="T524" s="101"/>
    </row>
    <row r="525" spans="1:20" s="28" customFormat="1" ht="12.5" x14ac:dyDescent="0.25">
      <c r="A525"/>
      <c r="B525"/>
      <c r="C525"/>
      <c r="D525"/>
      <c r="E525"/>
      <c r="F525"/>
      <c r="G525"/>
      <c r="H525" s="7"/>
      <c r="I525"/>
      <c r="R525" s="7"/>
      <c r="T525" s="101"/>
    </row>
    <row r="526" spans="1:20" s="28" customFormat="1" ht="12.5" x14ac:dyDescent="0.25">
      <c r="A526"/>
      <c r="B526"/>
      <c r="C526"/>
      <c r="D526"/>
      <c r="E526"/>
      <c r="F526"/>
      <c r="G526"/>
      <c r="H526" s="7"/>
      <c r="I526"/>
      <c r="T526" s="101"/>
    </row>
    <row r="527" spans="1:20" s="28" customFormat="1" ht="12.5" x14ac:dyDescent="0.25">
      <c r="A527"/>
      <c r="B527"/>
      <c r="C527"/>
      <c r="D527"/>
      <c r="E527"/>
      <c r="F527"/>
      <c r="G527"/>
      <c r="H527" s="7"/>
      <c r="I527"/>
      <c r="J527" s="5"/>
      <c r="K527" s="5"/>
      <c r="L527" s="5"/>
      <c r="M527" s="5"/>
      <c r="N527" s="5"/>
      <c r="O527" s="5"/>
      <c r="P527" s="5"/>
      <c r="Q527" s="5"/>
      <c r="T527" s="101"/>
    </row>
    <row r="528" spans="1:20" s="28" customFormat="1" ht="12.5" x14ac:dyDescent="0.25">
      <c r="A528"/>
      <c r="B528"/>
      <c r="C528"/>
      <c r="D528"/>
      <c r="E528"/>
      <c r="F528"/>
      <c r="G528"/>
      <c r="H528"/>
      <c r="I528"/>
      <c r="J528" s="5"/>
      <c r="K528" s="5"/>
      <c r="L528" s="5"/>
      <c r="M528" s="5"/>
      <c r="N528" s="5"/>
      <c r="O528" s="5"/>
      <c r="P528" s="5"/>
      <c r="Q528" s="5"/>
      <c r="R528" s="5"/>
      <c r="T528" s="101"/>
    </row>
    <row r="529" spans="1:20" s="28" customFormat="1" ht="12.5" x14ac:dyDescent="0.25">
      <c r="A529"/>
      <c r="B529"/>
      <c r="C529"/>
      <c r="D529"/>
      <c r="E529"/>
      <c r="F529"/>
      <c r="G529"/>
      <c r="H529"/>
      <c r="I529"/>
      <c r="J529" s="5"/>
      <c r="K529" s="5"/>
      <c r="L529" s="5"/>
      <c r="M529" s="5"/>
      <c r="N529" s="5"/>
      <c r="O529" s="5"/>
      <c r="P529" s="5"/>
      <c r="Q529" s="5"/>
      <c r="R529" s="5"/>
      <c r="T529" s="101"/>
    </row>
    <row r="530" spans="1:20" s="28" customFormat="1" ht="12.5" x14ac:dyDescent="0.25">
      <c r="A530"/>
      <c r="B530"/>
      <c r="C530"/>
      <c r="D530"/>
      <c r="E530"/>
      <c r="F530"/>
      <c r="G530"/>
      <c r="H530"/>
      <c r="I530"/>
      <c r="J530" s="5"/>
      <c r="K530" s="5"/>
      <c r="L530" s="5"/>
      <c r="M530" s="5"/>
      <c r="N530" s="5"/>
      <c r="O530" s="5"/>
      <c r="P530" s="5"/>
      <c r="Q530" s="5"/>
      <c r="R530" s="5"/>
      <c r="T530" s="101"/>
    </row>
    <row r="531" spans="1:20" s="28" customFormat="1" ht="12.5" x14ac:dyDescent="0.25">
      <c r="A531"/>
      <c r="B531"/>
      <c r="C531"/>
      <c r="D531"/>
      <c r="E531"/>
      <c r="F531"/>
      <c r="G531"/>
      <c r="H531"/>
      <c r="I531"/>
      <c r="J531" s="5"/>
      <c r="K531" s="5"/>
      <c r="L531" s="5"/>
      <c r="M531" s="5"/>
      <c r="N531" s="5"/>
      <c r="O531" s="5"/>
      <c r="P531" s="5"/>
      <c r="Q531" s="5"/>
      <c r="R531" s="5"/>
      <c r="T531" s="101"/>
    </row>
    <row r="532" spans="1:20" s="28" customFormat="1" ht="12.5" x14ac:dyDescent="0.25">
      <c r="A532"/>
      <c r="B532"/>
      <c r="C532"/>
      <c r="D532"/>
      <c r="E532"/>
      <c r="F532"/>
      <c r="G532"/>
      <c r="H532"/>
      <c r="I532"/>
      <c r="J532" s="5"/>
      <c r="K532" s="5"/>
      <c r="L532" s="5"/>
      <c r="M532" s="5"/>
      <c r="N532" s="5"/>
      <c r="O532" s="5"/>
      <c r="P532" s="5"/>
      <c r="Q532" s="5"/>
      <c r="R532" s="5"/>
      <c r="T532" s="101"/>
    </row>
    <row r="533" spans="1:20" s="28" customFormat="1" ht="12.5" x14ac:dyDescent="0.25">
      <c r="A533"/>
      <c r="B533"/>
      <c r="C533"/>
      <c r="D533"/>
      <c r="E533"/>
      <c r="F533"/>
      <c r="G533"/>
      <c r="H533"/>
      <c r="I533"/>
      <c r="J533" s="5"/>
      <c r="K533" s="5"/>
      <c r="L533" s="5"/>
      <c r="M533" s="5"/>
      <c r="N533" s="5"/>
      <c r="O533" s="5"/>
      <c r="P533" s="5"/>
      <c r="Q533" s="5"/>
      <c r="R533" s="5"/>
      <c r="T533" s="101"/>
    </row>
    <row r="534" spans="1:20" s="28" customFormat="1" ht="12.5" x14ac:dyDescent="0.25">
      <c r="A534"/>
      <c r="B534"/>
      <c r="C534"/>
      <c r="D534"/>
      <c r="E534"/>
      <c r="F534"/>
      <c r="G534"/>
      <c r="H534"/>
      <c r="I534"/>
      <c r="J534" s="5"/>
      <c r="K534" s="5"/>
      <c r="L534" s="5"/>
      <c r="M534" s="5"/>
      <c r="N534" s="5"/>
      <c r="O534" s="5"/>
      <c r="P534" s="5"/>
      <c r="Q534" s="5"/>
      <c r="R534" s="5"/>
      <c r="T534" s="101"/>
    </row>
    <row r="535" spans="1:20" s="28" customFormat="1" ht="12.5" x14ac:dyDescent="0.25">
      <c r="A535"/>
      <c r="B535"/>
      <c r="C535"/>
      <c r="D535"/>
      <c r="E535"/>
      <c r="F535"/>
      <c r="G535"/>
      <c r="H535"/>
      <c r="I535"/>
      <c r="J535" s="5"/>
      <c r="K535" s="5"/>
      <c r="L535" s="5"/>
      <c r="M535" s="5"/>
      <c r="N535" s="5"/>
      <c r="O535" s="5"/>
      <c r="P535" s="5"/>
      <c r="Q535" s="5"/>
      <c r="R535" s="5"/>
      <c r="T535" s="101"/>
    </row>
    <row r="536" spans="1:20" s="28" customFormat="1" ht="12.5" x14ac:dyDescent="0.25">
      <c r="A536"/>
      <c r="B536"/>
      <c r="C536"/>
      <c r="D536"/>
      <c r="E536"/>
      <c r="F536"/>
      <c r="G536"/>
      <c r="H536"/>
      <c r="I536"/>
      <c r="J536" s="5"/>
      <c r="K536" s="5"/>
      <c r="L536" s="5"/>
      <c r="M536" s="5"/>
      <c r="N536" s="5"/>
      <c r="O536" s="5"/>
      <c r="P536" s="5"/>
      <c r="Q536" s="5"/>
      <c r="R536" s="5"/>
      <c r="T536" s="97"/>
    </row>
    <row r="537" spans="1:20" s="28" customFormat="1" ht="12.5" x14ac:dyDescent="0.25">
      <c r="A537"/>
      <c r="B537"/>
      <c r="C537"/>
      <c r="D537"/>
      <c r="E537"/>
      <c r="F537"/>
      <c r="G537"/>
      <c r="H537"/>
      <c r="I537"/>
      <c r="J537" s="5"/>
      <c r="K537" s="5"/>
      <c r="L537" s="5"/>
      <c r="M537" s="5"/>
      <c r="N537" s="5"/>
      <c r="O537" s="5"/>
      <c r="P537" s="5"/>
      <c r="Q537" s="5"/>
      <c r="R537" s="5"/>
    </row>
    <row r="538" spans="1:20" s="28" customFormat="1" ht="12.5" x14ac:dyDescent="0.25">
      <c r="A538"/>
      <c r="B538"/>
      <c r="C538"/>
      <c r="D538"/>
      <c r="E538"/>
      <c r="F538"/>
      <c r="G538"/>
      <c r="H538"/>
      <c r="I538"/>
      <c r="J538" s="5"/>
      <c r="K538" s="5"/>
      <c r="L538" s="5"/>
      <c r="M538" s="5"/>
      <c r="N538" s="5"/>
      <c r="O538" s="5"/>
      <c r="P538" s="5"/>
      <c r="Q538" s="5"/>
      <c r="R538" s="5"/>
    </row>
    <row r="539" spans="1:20" s="28" customFormat="1" ht="12.5" x14ac:dyDescent="0.25">
      <c r="A539"/>
      <c r="B539"/>
      <c r="C539"/>
      <c r="D539"/>
      <c r="E539"/>
      <c r="F539"/>
      <c r="G539"/>
      <c r="H539"/>
      <c r="I539"/>
      <c r="J539" s="5"/>
      <c r="K539" s="5"/>
      <c r="L539" s="5"/>
      <c r="M539" s="5"/>
      <c r="N539" s="5"/>
      <c r="O539" s="5"/>
      <c r="P539" s="5"/>
      <c r="Q539" s="5"/>
      <c r="R539" s="5"/>
    </row>
    <row r="540" spans="1:20" s="28" customFormat="1" ht="12.5" x14ac:dyDescent="0.25">
      <c r="A540"/>
      <c r="B540"/>
      <c r="C540"/>
      <c r="D540"/>
      <c r="E540"/>
      <c r="F540"/>
      <c r="G540"/>
      <c r="H540"/>
      <c r="I540"/>
      <c r="J540" s="5"/>
      <c r="K540" s="5"/>
      <c r="L540" s="5"/>
      <c r="M540" s="5"/>
      <c r="N540" s="5"/>
      <c r="O540" s="5"/>
      <c r="P540" s="5"/>
      <c r="Q540" s="5"/>
      <c r="R540" s="5"/>
    </row>
    <row r="541" spans="1:20" s="28" customFormat="1" ht="12.5" x14ac:dyDescent="0.25">
      <c r="A541"/>
      <c r="B541"/>
      <c r="C541"/>
      <c r="D541"/>
      <c r="E541"/>
      <c r="F541"/>
      <c r="G541"/>
      <c r="H541"/>
      <c r="I541"/>
      <c r="J541" s="5"/>
      <c r="K541" s="5"/>
      <c r="L541" s="5"/>
      <c r="M541" s="5"/>
      <c r="N541" s="5"/>
      <c r="O541" s="5"/>
      <c r="P541" s="5"/>
      <c r="Q541" s="5"/>
      <c r="R541" s="5"/>
    </row>
    <row r="542" spans="1:20" s="28" customFormat="1" ht="12.5" x14ac:dyDescent="0.25">
      <c r="A542"/>
      <c r="B542"/>
      <c r="C542"/>
      <c r="D542"/>
      <c r="E542"/>
      <c r="F542"/>
      <c r="G542"/>
      <c r="H542"/>
      <c r="I542"/>
      <c r="J542" s="5"/>
      <c r="K542" s="5"/>
      <c r="L542" s="5"/>
      <c r="M542" s="5"/>
      <c r="N542" s="5"/>
      <c r="O542" s="5"/>
      <c r="P542" s="5"/>
      <c r="Q542" s="5"/>
      <c r="R542" s="5"/>
    </row>
    <row r="543" spans="1:20" s="28" customFormat="1" ht="12.5" x14ac:dyDescent="0.25">
      <c r="A543"/>
      <c r="B543"/>
      <c r="C543"/>
      <c r="D543"/>
      <c r="E543"/>
      <c r="F543"/>
      <c r="G543"/>
      <c r="H543"/>
      <c r="I543"/>
      <c r="J543" s="5"/>
      <c r="K543" s="5"/>
      <c r="L543" s="5"/>
      <c r="M543" s="5"/>
      <c r="N543" s="5"/>
      <c r="O543" s="5"/>
      <c r="P543" s="5"/>
      <c r="Q543" s="5"/>
      <c r="R543" s="5"/>
    </row>
    <row r="544" spans="1:20" s="28" customFormat="1" ht="12.5" x14ac:dyDescent="0.25">
      <c r="A544"/>
      <c r="B544"/>
      <c r="C544"/>
      <c r="D544"/>
      <c r="E544"/>
      <c r="F544"/>
      <c r="G544"/>
      <c r="H544"/>
      <c r="I544"/>
      <c r="J544" s="5"/>
      <c r="K544" s="5"/>
      <c r="L544" s="5"/>
      <c r="M544" s="5"/>
      <c r="N544" s="5"/>
      <c r="O544" s="5"/>
      <c r="P544" s="5"/>
      <c r="Q544" s="5"/>
      <c r="R544" s="5"/>
    </row>
    <row r="545" spans="1:18" s="28" customFormat="1" ht="12.5" x14ac:dyDescent="0.25">
      <c r="A545" s="23"/>
      <c r="B545" s="23"/>
      <c r="C545" s="23"/>
      <c r="D545" s="23"/>
      <c r="E545" s="23"/>
      <c r="F545" s="23"/>
      <c r="G545" s="23"/>
      <c r="H545"/>
      <c r="I545" s="23"/>
      <c r="J545" s="27"/>
      <c r="K545" s="27"/>
      <c r="L545" s="27"/>
      <c r="M545" s="27"/>
      <c r="N545" s="27"/>
      <c r="O545" s="27"/>
      <c r="P545" s="27"/>
      <c r="Q545" s="27"/>
      <c r="R545" s="5"/>
    </row>
    <row r="546" spans="1:18" s="28" customFormat="1" ht="12.5" x14ac:dyDescent="0.25">
      <c r="A546" s="7"/>
      <c r="B546" s="7"/>
      <c r="C546" s="7"/>
      <c r="D546" s="7"/>
      <c r="E546" s="7"/>
      <c r="F546" s="7"/>
      <c r="G546" s="7"/>
      <c r="H546"/>
      <c r="I546" s="7"/>
      <c r="J546" s="7"/>
      <c r="K546" s="7"/>
      <c r="L546" s="7"/>
      <c r="M546" s="7"/>
      <c r="N546" s="7"/>
      <c r="O546" s="7"/>
      <c r="P546" s="7"/>
      <c r="Q546" s="7"/>
      <c r="R546" s="27"/>
    </row>
    <row r="547" spans="1:18" s="28" customFormat="1" ht="12.5" x14ac:dyDescent="0.25">
      <c r="A547" s="7"/>
      <c r="B547" s="7"/>
      <c r="C547" s="7"/>
      <c r="D547" s="7"/>
      <c r="E547" s="7"/>
      <c r="F547" s="7"/>
      <c r="G547" s="7"/>
      <c r="H547"/>
      <c r="I547" s="7"/>
      <c r="J547" s="7"/>
      <c r="K547" s="7"/>
      <c r="L547" s="7"/>
      <c r="M547" s="7"/>
      <c r="N547" s="7"/>
      <c r="O547" s="7"/>
      <c r="P547" s="7"/>
      <c r="Q547" s="7"/>
      <c r="R547" s="7"/>
    </row>
    <row r="548" spans="1:18" ht="12.5" x14ac:dyDescent="0.25">
      <c r="A548" s="7"/>
      <c r="B548" s="7"/>
      <c r="C548" s="7"/>
      <c r="D548" s="7"/>
      <c r="E548" s="7"/>
      <c r="F548" s="7"/>
      <c r="G548" s="7"/>
      <c r="H548" s="23"/>
      <c r="I548" s="7"/>
      <c r="J548" s="7"/>
      <c r="K548" s="7"/>
      <c r="L548" s="7"/>
      <c r="M548" s="7"/>
      <c r="N548" s="7"/>
      <c r="O548" s="7"/>
      <c r="P548" s="7"/>
      <c r="Q548" s="7"/>
      <c r="R548" s="7"/>
    </row>
    <row r="549" spans="1:18" x14ac:dyDescent="0.25">
      <c r="H549" s="7"/>
      <c r="R549" s="7"/>
    </row>
    <row r="550" spans="1:18" x14ac:dyDescent="0.25">
      <c r="H550" s="7"/>
    </row>
    <row r="551" spans="1:18" ht="12.75" customHeight="1" x14ac:dyDescent="0.25">
      <c r="H551" s="7"/>
    </row>
    <row r="553" spans="1:18" ht="22.5" customHeight="1" x14ac:dyDescent="0.25"/>
    <row r="560" spans="1:18" ht="21" customHeight="1" x14ac:dyDescent="0.25">
      <c r="A560"/>
      <c r="B560"/>
      <c r="C560"/>
      <c r="D560" s="28"/>
      <c r="E560" s="28"/>
      <c r="F560" s="28"/>
      <c r="G560" s="28"/>
      <c r="I560" s="28"/>
      <c r="J560" s="28"/>
      <c r="K560" s="28"/>
      <c r="L560" s="28"/>
      <c r="M560" s="28"/>
      <c r="N560" s="28"/>
      <c r="O560" s="28"/>
      <c r="P560" s="28"/>
      <c r="Q560" s="28"/>
    </row>
    <row r="561" spans="1:18" ht="12.5" x14ac:dyDescent="0.25">
      <c r="A561"/>
      <c r="B561"/>
      <c r="C561"/>
      <c r="D561"/>
      <c r="E561"/>
      <c r="F561"/>
      <c r="G561"/>
      <c r="R561" s="28"/>
    </row>
    <row r="562" spans="1:18" ht="12.5" x14ac:dyDescent="0.25">
      <c r="A562"/>
      <c r="B562"/>
      <c r="C562"/>
      <c r="D562"/>
      <c r="E562"/>
      <c r="F562"/>
      <c r="G562"/>
    </row>
    <row r="563" spans="1:18" ht="12.5" x14ac:dyDescent="0.25">
      <c r="A563"/>
      <c r="B563"/>
      <c r="C563"/>
      <c r="D563"/>
      <c r="E563"/>
      <c r="F563"/>
      <c r="G563"/>
      <c r="H563" s="28"/>
    </row>
    <row r="564" spans="1:18" ht="12.5" x14ac:dyDescent="0.25">
      <c r="A564"/>
      <c r="B564"/>
      <c r="C564"/>
      <c r="D564"/>
      <c r="E564"/>
      <c r="F564"/>
      <c r="G564"/>
      <c r="H564"/>
    </row>
    <row r="565" spans="1:18" ht="12.5" x14ac:dyDescent="0.25">
      <c r="A565"/>
      <c r="B565"/>
      <c r="C565"/>
      <c r="D565"/>
      <c r="E565"/>
      <c r="F565"/>
      <c r="G565"/>
      <c r="H565"/>
    </row>
    <row r="566" spans="1:18" ht="21.75" customHeight="1" x14ac:dyDescent="0.25">
      <c r="A566"/>
      <c r="B566"/>
      <c r="C566"/>
      <c r="D566"/>
      <c r="E566"/>
      <c r="F566"/>
      <c r="G566"/>
      <c r="H566"/>
    </row>
    <row r="567" spans="1:18" ht="12.5" x14ac:dyDescent="0.25">
      <c r="A567"/>
      <c r="B567"/>
      <c r="C567"/>
      <c r="D567"/>
      <c r="E567"/>
      <c r="F567"/>
      <c r="G567"/>
      <c r="H567"/>
    </row>
    <row r="568" spans="1:18" ht="12.5" x14ac:dyDescent="0.25">
      <c r="A568"/>
      <c r="B568"/>
      <c r="C568"/>
      <c r="D568"/>
      <c r="E568"/>
      <c r="F568"/>
      <c r="G568"/>
      <c r="H568"/>
    </row>
    <row r="569" spans="1:18" s="27" customFormat="1" ht="12.5" x14ac:dyDescent="0.25">
      <c r="A569"/>
      <c r="B569"/>
      <c r="C569"/>
      <c r="D569"/>
      <c r="E569"/>
      <c r="F569"/>
      <c r="G569"/>
      <c r="H569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s="7" customFormat="1" ht="12.5" x14ac:dyDescent="0.25">
      <c r="A570"/>
      <c r="B570"/>
      <c r="C570"/>
      <c r="D570"/>
      <c r="E570"/>
      <c r="F570"/>
      <c r="G570"/>
      <c r="H570"/>
      <c r="I570" s="28"/>
      <c r="J570" s="28"/>
      <c r="K570" s="28"/>
      <c r="L570" s="28"/>
      <c r="M570" s="28"/>
      <c r="N570" s="28"/>
      <c r="O570" s="28"/>
      <c r="P570" s="28"/>
      <c r="Q570" s="28"/>
      <c r="R570" s="5"/>
    </row>
    <row r="571" spans="1:18" s="7" customFormat="1" ht="12.5" x14ac:dyDescent="0.25">
      <c r="A571"/>
      <c r="B571"/>
      <c r="C571"/>
      <c r="D571"/>
      <c r="E571"/>
      <c r="F571"/>
      <c r="G571"/>
      <c r="H571"/>
      <c r="I571" s="5"/>
      <c r="J571" s="5"/>
      <c r="K571" s="5"/>
      <c r="L571" s="5"/>
      <c r="M571" s="5"/>
      <c r="N571" s="5"/>
      <c r="O571" s="5"/>
      <c r="P571" s="5"/>
      <c r="Q571" s="5"/>
      <c r="R571" s="28"/>
    </row>
    <row r="572" spans="1:18" ht="12.5" x14ac:dyDescent="0.25">
      <c r="A572"/>
      <c r="B572"/>
      <c r="C572"/>
      <c r="D572"/>
      <c r="E572"/>
      <c r="F572"/>
      <c r="G572"/>
      <c r="H572"/>
    </row>
    <row r="573" spans="1:18" ht="12.5" x14ac:dyDescent="0.25">
      <c r="A573"/>
      <c r="B573"/>
      <c r="C573"/>
      <c r="D573"/>
      <c r="E573"/>
      <c r="F573"/>
      <c r="G573"/>
      <c r="H573"/>
    </row>
    <row r="574" spans="1:18" ht="12.5" x14ac:dyDescent="0.25">
      <c r="A574"/>
      <c r="B574"/>
      <c r="C574"/>
      <c r="D574"/>
      <c r="E574"/>
      <c r="F574"/>
      <c r="G574"/>
      <c r="H574"/>
    </row>
    <row r="575" spans="1:18" ht="12.5" x14ac:dyDescent="0.25">
      <c r="A575"/>
      <c r="B575"/>
      <c r="C575"/>
      <c r="D575"/>
      <c r="E575"/>
      <c r="F575"/>
      <c r="G575"/>
      <c r="H575"/>
      <c r="I575" s="28"/>
      <c r="J575" s="28"/>
      <c r="K575" s="28"/>
      <c r="L575" s="28"/>
      <c r="M575" s="28"/>
      <c r="N575" s="28"/>
      <c r="O575" s="28"/>
      <c r="P575" s="28"/>
      <c r="Q575" s="28"/>
    </row>
    <row r="576" spans="1:18" ht="12.5" x14ac:dyDescent="0.25">
      <c r="A576"/>
      <c r="B576"/>
      <c r="C576"/>
      <c r="D576"/>
      <c r="E576"/>
      <c r="F576"/>
      <c r="G576"/>
      <c r="H576"/>
      <c r="R576" s="28"/>
    </row>
    <row r="577" spans="1:19" ht="12.5" x14ac:dyDescent="0.25">
      <c r="A577"/>
      <c r="B577"/>
      <c r="C577"/>
      <c r="D577"/>
      <c r="E577"/>
      <c r="F577"/>
      <c r="G577"/>
      <c r="H577"/>
    </row>
    <row r="578" spans="1:19" ht="12.5" x14ac:dyDescent="0.25">
      <c r="A578"/>
      <c r="B578"/>
      <c r="C578"/>
      <c r="D578"/>
      <c r="E578"/>
      <c r="F578"/>
      <c r="G578"/>
      <c r="H578"/>
    </row>
    <row r="579" spans="1:19" ht="12.5" x14ac:dyDescent="0.25">
      <c r="A579"/>
      <c r="B579"/>
      <c r="C579"/>
      <c r="D579"/>
      <c r="E579"/>
      <c r="F579"/>
      <c r="G579"/>
      <c r="H579"/>
    </row>
    <row r="580" spans="1:19" ht="12.75" customHeight="1" x14ac:dyDescent="0.25">
      <c r="A580"/>
      <c r="B580"/>
      <c r="C580"/>
      <c r="D580"/>
      <c r="E580"/>
      <c r="F580"/>
      <c r="G580"/>
      <c r="H580"/>
      <c r="S580" s="7"/>
    </row>
    <row r="581" spans="1:19" ht="12" customHeight="1" x14ac:dyDescent="0.25">
      <c r="A581" s="23"/>
      <c r="B581" s="23"/>
      <c r="C581" s="23"/>
      <c r="D581" s="23"/>
      <c r="E581" s="23"/>
      <c r="F581" s="23"/>
      <c r="G581" s="23"/>
      <c r="H581"/>
      <c r="I581" s="27"/>
      <c r="J581" s="27"/>
      <c r="K581" s="27"/>
      <c r="L581" s="27"/>
      <c r="M581" s="27"/>
      <c r="N581" s="27"/>
      <c r="O581" s="27"/>
      <c r="P581" s="27"/>
      <c r="Q581" s="27"/>
      <c r="S581" s="7"/>
    </row>
    <row r="582" spans="1:19" ht="12.5" x14ac:dyDescent="0.25">
      <c r="A582" s="7"/>
      <c r="B582" s="7"/>
      <c r="C582" s="7"/>
      <c r="D582" s="7"/>
      <c r="E582" s="7"/>
      <c r="F582" s="33"/>
      <c r="G582" s="7"/>
      <c r="H582"/>
      <c r="I582" s="7"/>
      <c r="J582" s="7"/>
      <c r="K582" s="7"/>
      <c r="L582" s="7"/>
      <c r="M582" s="7"/>
      <c r="N582" s="7"/>
      <c r="O582" s="7"/>
      <c r="P582" s="7"/>
      <c r="Q582" s="7"/>
      <c r="R582" s="27"/>
    </row>
    <row r="583" spans="1:19" ht="12.5" x14ac:dyDescent="0.25">
      <c r="A583" s="7"/>
      <c r="B583" s="7"/>
      <c r="C583" s="7"/>
      <c r="D583" s="7"/>
      <c r="E583" s="7"/>
      <c r="F583" s="33"/>
      <c r="G583" s="7"/>
      <c r="H583"/>
      <c r="I583" s="7"/>
      <c r="J583" s="7"/>
      <c r="K583" s="7"/>
      <c r="L583" s="7"/>
      <c r="M583" s="7"/>
      <c r="N583" s="7"/>
      <c r="O583" s="7"/>
      <c r="P583" s="7"/>
      <c r="Q583" s="7"/>
      <c r="R583" s="7"/>
    </row>
    <row r="584" spans="1:19" ht="12.5" x14ac:dyDescent="0.25">
      <c r="A584" s="7"/>
      <c r="B584" s="7"/>
      <c r="C584" s="7"/>
      <c r="D584" s="7"/>
      <c r="E584" s="7"/>
      <c r="F584" s="33"/>
      <c r="G584" s="7"/>
      <c r="H584" s="23"/>
      <c r="I584" s="7"/>
      <c r="J584" s="7"/>
      <c r="K584" s="7"/>
      <c r="L584" s="7"/>
      <c r="M584" s="7"/>
      <c r="N584" s="7"/>
      <c r="O584" s="7"/>
      <c r="P584" s="7"/>
      <c r="Q584" s="7"/>
      <c r="R584" s="7"/>
    </row>
    <row r="585" spans="1:19" x14ac:dyDescent="0.25">
      <c r="A585" s="7"/>
      <c r="B585" s="7"/>
      <c r="C585" s="7"/>
      <c r="D585" s="7"/>
      <c r="E585" s="7"/>
      <c r="F585" s="33"/>
      <c r="G585" s="7"/>
      <c r="H585" s="7"/>
      <c r="I585" s="7"/>
      <c r="R585" s="7"/>
    </row>
    <row r="586" spans="1:19" x14ac:dyDescent="0.25">
      <c r="A586" s="7"/>
      <c r="B586" s="7"/>
      <c r="C586" s="7"/>
      <c r="D586" s="7"/>
      <c r="E586" s="7"/>
      <c r="F586" s="33"/>
      <c r="G586" s="7"/>
      <c r="H586" s="7"/>
      <c r="I586" s="7"/>
    </row>
    <row r="587" spans="1:19" x14ac:dyDescent="0.25">
      <c r="A587" s="7"/>
      <c r="B587" s="7"/>
      <c r="C587" s="7"/>
      <c r="D587" s="7"/>
      <c r="E587" s="7"/>
      <c r="F587" s="33"/>
      <c r="G587" s="7"/>
      <c r="H587" s="7"/>
      <c r="I587" s="7"/>
    </row>
    <row r="588" spans="1:19" x14ac:dyDescent="0.25">
      <c r="A588" s="7"/>
      <c r="B588" s="7"/>
      <c r="C588" s="7"/>
      <c r="D588" s="7"/>
      <c r="E588" s="7"/>
      <c r="F588" s="33"/>
      <c r="G588" s="7"/>
      <c r="H588" s="7"/>
      <c r="I588" s="7"/>
    </row>
    <row r="589" spans="1:19" x14ac:dyDescent="0.25">
      <c r="A589" s="7"/>
      <c r="B589" s="7"/>
      <c r="C589" s="7"/>
      <c r="D589" s="7"/>
      <c r="E589" s="7"/>
      <c r="F589" s="33"/>
      <c r="G589" s="7"/>
      <c r="H589" s="7"/>
      <c r="I589" s="7"/>
    </row>
    <row r="590" spans="1:19" x14ac:dyDescent="0.25">
      <c r="A590" s="7"/>
      <c r="B590" s="7"/>
      <c r="C590" s="7"/>
      <c r="D590" s="7"/>
      <c r="E590" s="7"/>
      <c r="F590" s="33"/>
      <c r="G590" s="7"/>
      <c r="H590" s="7"/>
      <c r="I590" s="7"/>
    </row>
    <row r="591" spans="1:19" s="27" customFormat="1" x14ac:dyDescent="0.25">
      <c r="A591" s="7"/>
      <c r="B591" s="7"/>
      <c r="C591" s="7"/>
      <c r="D591" s="7"/>
      <c r="E591" s="7"/>
      <c r="F591" s="33"/>
      <c r="G591" s="7"/>
      <c r="H591" s="7"/>
      <c r="I591" s="7"/>
      <c r="J591" s="5"/>
      <c r="K591" s="5"/>
      <c r="L591" s="5"/>
      <c r="M591" s="5"/>
      <c r="N591" s="5"/>
      <c r="O591" s="5"/>
      <c r="P591" s="5"/>
      <c r="Q591" s="5"/>
      <c r="R591" s="5"/>
    </row>
    <row r="592" spans="1:19" s="7" customFormat="1" x14ac:dyDescent="0.25">
      <c r="F592" s="33"/>
      <c r="J592" s="5"/>
      <c r="K592" s="5"/>
      <c r="L592" s="5"/>
      <c r="M592" s="5"/>
      <c r="N592" s="5"/>
      <c r="O592" s="5"/>
      <c r="P592" s="5"/>
      <c r="Q592" s="5"/>
      <c r="R592" s="5"/>
    </row>
    <row r="593" spans="1:21" s="7" customFormat="1" ht="13" x14ac:dyDescent="0.35">
      <c r="F593" s="33"/>
      <c r="J593" s="5"/>
      <c r="K593" s="5"/>
      <c r="L593" s="5"/>
      <c r="M593" s="5"/>
      <c r="N593" s="5"/>
      <c r="O593" s="5"/>
      <c r="P593" s="5"/>
      <c r="Q593" s="5"/>
      <c r="R593" s="5"/>
      <c r="S593" s="30"/>
      <c r="T593" s="30"/>
      <c r="U593" s="30"/>
    </row>
    <row r="594" spans="1:21" s="7" customFormat="1" ht="13" x14ac:dyDescent="0.35">
      <c r="F594" s="33"/>
      <c r="J594" s="5"/>
      <c r="K594" s="5"/>
      <c r="L594" s="5"/>
      <c r="M594" s="5"/>
      <c r="N594" s="5"/>
      <c r="O594" s="5"/>
      <c r="P594" s="5"/>
      <c r="Q594" s="5"/>
      <c r="R594" s="5"/>
      <c r="S594" s="30"/>
      <c r="T594" s="30"/>
      <c r="U594" s="30"/>
    </row>
    <row r="595" spans="1:21" ht="12.5" x14ac:dyDescent="0.25">
      <c r="A595"/>
      <c r="B595"/>
      <c r="C595"/>
      <c r="D595"/>
      <c r="E595"/>
      <c r="F595"/>
      <c r="G595"/>
      <c r="H595" s="7"/>
      <c r="I595" s="27"/>
      <c r="J595" s="28"/>
      <c r="K595" s="28"/>
      <c r="L595" s="28"/>
      <c r="M595" s="28"/>
      <c r="N595" s="28"/>
      <c r="O595" s="28"/>
      <c r="P595" s="28"/>
      <c r="Q595" s="28"/>
    </row>
    <row r="596" spans="1:21" ht="12.5" x14ac:dyDescent="0.25">
      <c r="A596"/>
      <c r="B596"/>
      <c r="C596"/>
      <c r="D596"/>
      <c r="E596"/>
      <c r="F596"/>
      <c r="G596"/>
      <c r="H596" s="7"/>
      <c r="I596" s="7"/>
      <c r="R596" s="28"/>
    </row>
    <row r="597" spans="1:21" ht="12.5" x14ac:dyDescent="0.25">
      <c r="A597"/>
      <c r="B597"/>
      <c r="C597"/>
      <c r="D597"/>
      <c r="E597"/>
      <c r="F597"/>
      <c r="G597"/>
      <c r="H597" s="7"/>
      <c r="I597" s="7"/>
    </row>
    <row r="598" spans="1:21" ht="12.5" x14ac:dyDescent="0.25">
      <c r="A598"/>
      <c r="B598"/>
      <c r="C598"/>
      <c r="D598"/>
      <c r="E598"/>
      <c r="F598"/>
      <c r="G598"/>
      <c r="H598"/>
      <c r="I598" s="7"/>
    </row>
    <row r="599" spans="1:21" ht="12.5" x14ac:dyDescent="0.25">
      <c r="A599"/>
      <c r="B599"/>
      <c r="C599"/>
      <c r="D599"/>
      <c r="E599"/>
      <c r="F599"/>
      <c r="G599"/>
      <c r="H599"/>
      <c r="I599" s="7"/>
    </row>
    <row r="600" spans="1:21" ht="12.5" x14ac:dyDescent="0.25">
      <c r="A600"/>
      <c r="B600"/>
      <c r="C600"/>
      <c r="D600"/>
      <c r="E600"/>
      <c r="F600"/>
      <c r="G600"/>
      <c r="H600"/>
    </row>
    <row r="601" spans="1:21" ht="12.5" x14ac:dyDescent="0.25">
      <c r="A601"/>
      <c r="B601"/>
      <c r="C601"/>
      <c r="D601"/>
      <c r="E601"/>
      <c r="F601"/>
      <c r="G601"/>
      <c r="H601"/>
      <c r="I601" s="28"/>
      <c r="J601" s="28"/>
      <c r="K601" s="28"/>
      <c r="L601" s="28"/>
      <c r="M601" s="28"/>
      <c r="N601" s="28"/>
      <c r="O601" s="28"/>
      <c r="P601" s="28"/>
      <c r="Q601" s="28"/>
    </row>
    <row r="602" spans="1:21" ht="12.5" x14ac:dyDescent="0.25">
      <c r="A602"/>
      <c r="B602"/>
      <c r="C602"/>
      <c r="D602"/>
      <c r="E602"/>
      <c r="F602"/>
      <c r="G602"/>
      <c r="H602"/>
      <c r="R602" s="28"/>
    </row>
    <row r="603" spans="1:21" ht="12.5" x14ac:dyDescent="0.25">
      <c r="A603"/>
      <c r="B603"/>
      <c r="C603"/>
      <c r="D603"/>
      <c r="E603"/>
      <c r="F603"/>
      <c r="G603"/>
      <c r="H603"/>
    </row>
    <row r="604" spans="1:21" ht="12.5" x14ac:dyDescent="0.25">
      <c r="A604"/>
      <c r="B604"/>
      <c r="C604"/>
      <c r="D604"/>
      <c r="E604"/>
      <c r="F604"/>
      <c r="G604"/>
      <c r="H604"/>
    </row>
    <row r="605" spans="1:21" ht="12.5" x14ac:dyDescent="0.25">
      <c r="A605"/>
      <c r="B605"/>
      <c r="C605"/>
      <c r="D605"/>
      <c r="E605"/>
      <c r="F605"/>
      <c r="G605"/>
      <c r="H605"/>
    </row>
    <row r="606" spans="1:21" ht="12.5" x14ac:dyDescent="0.25">
      <c r="A606"/>
      <c r="B606"/>
      <c r="C606"/>
      <c r="D606"/>
      <c r="E606"/>
      <c r="F606"/>
      <c r="G606"/>
      <c r="H606"/>
    </row>
    <row r="607" spans="1:21" ht="12.5" x14ac:dyDescent="0.25">
      <c r="A607"/>
      <c r="B607"/>
      <c r="C607"/>
      <c r="D607"/>
      <c r="E607"/>
      <c r="F607"/>
      <c r="G607"/>
      <c r="H607"/>
    </row>
    <row r="608" spans="1:21" ht="12.5" x14ac:dyDescent="0.25">
      <c r="A608"/>
      <c r="B608"/>
      <c r="C608"/>
      <c r="D608"/>
      <c r="E608"/>
      <c r="F608"/>
      <c r="G608"/>
      <c r="H608"/>
      <c r="I608" s="28"/>
      <c r="J608" s="28"/>
      <c r="K608" s="28"/>
      <c r="L608" s="28"/>
      <c r="M608" s="28"/>
      <c r="N608" s="28"/>
      <c r="O608" s="28"/>
      <c r="P608" s="28"/>
      <c r="Q608" s="28"/>
    </row>
    <row r="609" spans="1:19" ht="12.5" x14ac:dyDescent="0.25">
      <c r="A609"/>
      <c r="B609"/>
      <c r="C609"/>
      <c r="D609"/>
      <c r="E609"/>
      <c r="F609"/>
      <c r="G609"/>
      <c r="H609"/>
      <c r="R609" s="28"/>
    </row>
    <row r="610" spans="1:19" ht="12.5" x14ac:dyDescent="0.25">
      <c r="A610"/>
      <c r="B610"/>
      <c r="C610"/>
      <c r="D610"/>
      <c r="E610"/>
      <c r="F610"/>
      <c r="G610"/>
      <c r="H610"/>
    </row>
    <row r="611" spans="1:19" ht="12.5" x14ac:dyDescent="0.25">
      <c r="A611"/>
      <c r="B611"/>
      <c r="C611"/>
      <c r="D611"/>
      <c r="E611"/>
      <c r="F611"/>
      <c r="G611"/>
      <c r="H611"/>
    </row>
    <row r="612" spans="1:19" ht="12.5" x14ac:dyDescent="0.25">
      <c r="A612"/>
      <c r="B612"/>
      <c r="C612"/>
      <c r="D612"/>
      <c r="E612"/>
      <c r="F612"/>
      <c r="G612"/>
      <c r="H612"/>
      <c r="I612" s="28"/>
      <c r="J612" s="28"/>
      <c r="K612" s="28"/>
      <c r="L612" s="28"/>
      <c r="M612" s="28"/>
      <c r="N612" s="28"/>
      <c r="O612" s="28"/>
      <c r="P612" s="28"/>
      <c r="Q612" s="28"/>
    </row>
    <row r="613" spans="1:19" ht="12.5" x14ac:dyDescent="0.25">
      <c r="A613"/>
      <c r="B613"/>
      <c r="C613"/>
      <c r="D613"/>
      <c r="E613"/>
      <c r="F613"/>
      <c r="G613"/>
      <c r="H613"/>
      <c r="R613" s="28"/>
    </row>
    <row r="614" spans="1:19" ht="12.5" x14ac:dyDescent="0.25">
      <c r="A614"/>
      <c r="B614"/>
      <c r="C614"/>
      <c r="D614"/>
      <c r="E614"/>
      <c r="F614"/>
      <c r="G614"/>
      <c r="H614"/>
    </row>
    <row r="615" spans="1:19" ht="12.5" x14ac:dyDescent="0.25">
      <c r="A615"/>
      <c r="B615"/>
      <c r="C615"/>
      <c r="D615"/>
      <c r="E615"/>
      <c r="F615"/>
      <c r="G615"/>
      <c r="H615"/>
    </row>
    <row r="616" spans="1:19" ht="12.5" x14ac:dyDescent="0.25">
      <c r="A616"/>
      <c r="B616"/>
      <c r="C616"/>
      <c r="D616"/>
      <c r="E616"/>
      <c r="F616"/>
      <c r="G616"/>
      <c r="H616"/>
    </row>
    <row r="617" spans="1:19" ht="12.5" x14ac:dyDescent="0.25">
      <c r="A617"/>
      <c r="B617"/>
      <c r="C617"/>
      <c r="D617"/>
      <c r="E617"/>
      <c r="F617"/>
      <c r="G617"/>
      <c r="H617"/>
    </row>
    <row r="618" spans="1:19" ht="12.5" x14ac:dyDescent="0.25">
      <c r="A618"/>
      <c r="B618"/>
      <c r="C618"/>
      <c r="D618"/>
      <c r="E618"/>
      <c r="F618"/>
      <c r="G618"/>
      <c r="H618"/>
    </row>
    <row r="619" spans="1:19" ht="12.5" x14ac:dyDescent="0.25">
      <c r="A619"/>
      <c r="B619"/>
      <c r="C619"/>
      <c r="D619"/>
      <c r="E619"/>
      <c r="F619"/>
      <c r="G619"/>
      <c r="H619"/>
      <c r="I619" s="28"/>
      <c r="J619" s="28"/>
      <c r="K619" s="28"/>
      <c r="L619" s="28"/>
      <c r="M619" s="28"/>
      <c r="N619" s="28"/>
      <c r="O619" s="28"/>
      <c r="P619" s="28"/>
      <c r="Q619" s="28"/>
    </row>
    <row r="620" spans="1:19" ht="11.25" customHeight="1" x14ac:dyDescent="0.25">
      <c r="A620"/>
      <c r="B620"/>
      <c r="C620"/>
      <c r="D620"/>
      <c r="E620"/>
      <c r="F620"/>
      <c r="G620"/>
      <c r="H620"/>
      <c r="R620" s="28"/>
      <c r="S620" s="7"/>
    </row>
    <row r="621" spans="1:19" ht="12.75" customHeight="1" x14ac:dyDescent="0.25">
      <c r="A621"/>
      <c r="B621"/>
      <c r="C621"/>
      <c r="D621"/>
      <c r="E621"/>
      <c r="F621"/>
      <c r="G621"/>
      <c r="H621"/>
      <c r="S621" s="7"/>
    </row>
    <row r="622" spans="1:19" ht="12.5" x14ac:dyDescent="0.25">
      <c r="A622"/>
      <c r="B622"/>
      <c r="C622"/>
      <c r="D622"/>
      <c r="E622"/>
      <c r="F622"/>
      <c r="G622"/>
      <c r="H622"/>
      <c r="S622" s="119"/>
    </row>
    <row r="623" spans="1:19" ht="12.5" x14ac:dyDescent="0.25">
      <c r="A623"/>
      <c r="B623"/>
      <c r="C623"/>
      <c r="D623"/>
      <c r="E623"/>
      <c r="F623"/>
      <c r="G623"/>
      <c r="H623"/>
      <c r="S623" s="224"/>
    </row>
    <row r="624" spans="1:19" ht="12.5" x14ac:dyDescent="0.25">
      <c r="A624" s="28"/>
      <c r="G624" s="28"/>
      <c r="H624"/>
      <c r="S624" s="119"/>
    </row>
    <row r="625" spans="1:19" ht="12.5" x14ac:dyDescent="0.25">
      <c r="A625" s="28"/>
      <c r="G625" s="28"/>
      <c r="H625"/>
      <c r="S625" s="119"/>
    </row>
    <row r="626" spans="1:19" ht="12.5" x14ac:dyDescent="0.25">
      <c r="A626"/>
      <c r="B626"/>
      <c r="C626"/>
      <c r="D626" s="28"/>
      <c r="E626" s="28"/>
      <c r="F626" s="28"/>
      <c r="G626" s="28"/>
      <c r="H626"/>
      <c r="I626" s="28"/>
      <c r="J626" s="28"/>
      <c r="K626" s="28"/>
      <c r="L626" s="28"/>
      <c r="M626" s="28"/>
      <c r="N626" s="28"/>
      <c r="O626" s="28"/>
      <c r="P626" s="28"/>
      <c r="Q626" s="28"/>
      <c r="S626" s="119"/>
    </row>
    <row r="627" spans="1:19" ht="12.5" x14ac:dyDescent="0.25">
      <c r="A627"/>
      <c r="B627"/>
      <c r="C627"/>
      <c r="D627"/>
      <c r="E627"/>
      <c r="F627"/>
      <c r="G627"/>
      <c r="H627" s="28"/>
      <c r="R627" s="28"/>
      <c r="S627" s="7"/>
    </row>
    <row r="628" spans="1:19" ht="12.5" x14ac:dyDescent="0.25">
      <c r="A628"/>
      <c r="B628"/>
      <c r="C628"/>
      <c r="D628"/>
      <c r="E628"/>
      <c r="F628"/>
      <c r="G628"/>
      <c r="H628" s="28"/>
      <c r="S628" s="7"/>
    </row>
    <row r="629" spans="1:19" ht="12.5" x14ac:dyDescent="0.25">
      <c r="A629"/>
      <c r="B629"/>
      <c r="C629"/>
      <c r="D629"/>
      <c r="E629"/>
      <c r="F629"/>
      <c r="G629"/>
      <c r="H629" s="28"/>
      <c r="S629" s="7"/>
    </row>
    <row r="630" spans="1:19" ht="12.5" x14ac:dyDescent="0.25">
      <c r="A630"/>
      <c r="B630"/>
      <c r="C630"/>
      <c r="D630"/>
      <c r="E630"/>
      <c r="F630"/>
      <c r="G630"/>
      <c r="H630"/>
    </row>
    <row r="631" spans="1:19" ht="12.75" customHeight="1" x14ac:dyDescent="0.25">
      <c r="A631" s="23"/>
      <c r="B631" s="23"/>
      <c r="C631" s="23"/>
      <c r="D631" s="23"/>
      <c r="E631" s="23"/>
      <c r="F631" s="23"/>
      <c r="G631" s="23"/>
      <c r="H631"/>
      <c r="I631" s="27"/>
      <c r="J631" s="27"/>
      <c r="K631" s="27"/>
      <c r="L631" s="27"/>
      <c r="M631" s="27"/>
      <c r="N631" s="27"/>
      <c r="O631" s="27"/>
      <c r="P631" s="27"/>
      <c r="Q631" s="27"/>
    </row>
    <row r="632" spans="1:19" ht="12.75" customHeight="1" x14ac:dyDescent="0.25">
      <c r="A632" s="23"/>
      <c r="B632" s="23"/>
      <c r="C632" s="23"/>
      <c r="D632" s="23"/>
      <c r="E632" s="23"/>
      <c r="F632" s="23"/>
      <c r="G632" s="23"/>
      <c r="H632"/>
      <c r="I632" s="7"/>
      <c r="J632" s="7"/>
      <c r="K632" s="7"/>
      <c r="L632" s="7"/>
      <c r="M632" s="7"/>
      <c r="N632" s="7"/>
      <c r="O632" s="7"/>
      <c r="P632" s="7"/>
      <c r="Q632" s="7"/>
      <c r="R632" s="27"/>
    </row>
    <row r="633" spans="1:19" ht="12.5" x14ac:dyDescent="0.25">
      <c r="A633" s="23"/>
      <c r="B633" s="23"/>
      <c r="C633" s="23"/>
      <c r="D633" s="23"/>
      <c r="E633" s="23"/>
      <c r="F633" s="23"/>
      <c r="G633" s="23"/>
      <c r="H633"/>
      <c r="I633" s="7"/>
      <c r="J633" s="7"/>
      <c r="K633" s="7"/>
      <c r="L633" s="7"/>
      <c r="M633" s="7"/>
      <c r="N633" s="7"/>
      <c r="O633" s="7"/>
      <c r="P633" s="7"/>
      <c r="Q633" s="7"/>
      <c r="R633" s="7"/>
    </row>
    <row r="634" spans="1:19" ht="12.5" x14ac:dyDescent="0.25">
      <c r="A634" s="23"/>
      <c r="B634" s="23"/>
      <c r="C634" s="23"/>
      <c r="D634" s="23"/>
      <c r="E634" s="23"/>
      <c r="F634" s="23"/>
      <c r="G634" s="23"/>
      <c r="H634" s="23"/>
      <c r="I634" s="7"/>
      <c r="J634" s="7"/>
      <c r="K634" s="7"/>
      <c r="L634" s="7"/>
      <c r="M634" s="7"/>
      <c r="N634" s="7"/>
      <c r="O634" s="7"/>
      <c r="P634" s="7"/>
      <c r="Q634" s="7"/>
      <c r="R634" s="7"/>
    </row>
    <row r="635" spans="1:19" ht="12.5" x14ac:dyDescent="0.25">
      <c r="A635"/>
      <c r="B635"/>
      <c r="C635"/>
      <c r="D635"/>
      <c r="E635"/>
      <c r="F635"/>
      <c r="G635"/>
      <c r="H635" s="23"/>
      <c r="R635" s="7"/>
    </row>
    <row r="636" spans="1:19" ht="12.5" x14ac:dyDescent="0.25">
      <c r="A636"/>
      <c r="B636"/>
      <c r="C636"/>
      <c r="D636"/>
      <c r="E636"/>
      <c r="F636"/>
      <c r="G636"/>
      <c r="H636" s="23"/>
    </row>
    <row r="637" spans="1:19" ht="12.5" x14ac:dyDescent="0.25">
      <c r="A637"/>
      <c r="B637"/>
      <c r="C637"/>
      <c r="D637"/>
      <c r="E637"/>
      <c r="F637"/>
      <c r="G637"/>
      <c r="H637" s="23"/>
    </row>
    <row r="638" spans="1:19" ht="12.5" x14ac:dyDescent="0.25">
      <c r="A638"/>
      <c r="B638"/>
      <c r="C638"/>
      <c r="D638"/>
      <c r="E638"/>
      <c r="F638"/>
      <c r="G638"/>
      <c r="H638"/>
    </row>
    <row r="639" spans="1:19" ht="12.5" x14ac:dyDescent="0.25">
      <c r="A639"/>
      <c r="B639"/>
      <c r="C639"/>
      <c r="D639"/>
      <c r="E639"/>
      <c r="F639"/>
      <c r="G639"/>
      <c r="H639"/>
      <c r="I639" s="28"/>
      <c r="J639" s="28"/>
      <c r="K639" s="28"/>
      <c r="L639" s="28"/>
      <c r="M639" s="28"/>
      <c r="N639" s="28"/>
      <c r="O639" s="28"/>
      <c r="P639" s="28"/>
      <c r="Q639" s="28"/>
    </row>
    <row r="640" spans="1:19" ht="12.5" x14ac:dyDescent="0.25">
      <c r="A640"/>
      <c r="B640"/>
      <c r="C640"/>
      <c r="D640"/>
      <c r="E640"/>
      <c r="F640"/>
      <c r="G640"/>
      <c r="H640"/>
      <c r="R640" s="28"/>
    </row>
    <row r="641" spans="1:19" ht="12.5" x14ac:dyDescent="0.25">
      <c r="A641"/>
      <c r="B641"/>
      <c r="C641"/>
      <c r="D641"/>
      <c r="E641"/>
      <c r="F641"/>
      <c r="G641"/>
      <c r="H641"/>
    </row>
    <row r="642" spans="1:19" ht="12.5" x14ac:dyDescent="0.25">
      <c r="A642"/>
      <c r="B642"/>
      <c r="C642"/>
      <c r="D642"/>
      <c r="E642"/>
      <c r="F642"/>
      <c r="G642"/>
      <c r="H642"/>
    </row>
    <row r="643" spans="1:19" ht="12.5" x14ac:dyDescent="0.25">
      <c r="A643"/>
      <c r="B643"/>
      <c r="C643"/>
      <c r="D643"/>
      <c r="E643"/>
      <c r="F643"/>
      <c r="G643"/>
      <c r="H643"/>
    </row>
    <row r="644" spans="1:19" ht="12.5" x14ac:dyDescent="0.25">
      <c r="A644"/>
      <c r="B644"/>
      <c r="C644"/>
      <c r="D644"/>
      <c r="E644"/>
      <c r="F644"/>
      <c r="G644"/>
      <c r="H644"/>
    </row>
    <row r="645" spans="1:19" ht="12.5" x14ac:dyDescent="0.25">
      <c r="A645"/>
      <c r="B645"/>
      <c r="C645"/>
      <c r="D645"/>
      <c r="E645"/>
      <c r="F645"/>
      <c r="G645"/>
      <c r="H645"/>
    </row>
    <row r="646" spans="1:19" ht="12.5" x14ac:dyDescent="0.25">
      <c r="A646"/>
      <c r="B646"/>
      <c r="C646"/>
      <c r="D646"/>
      <c r="E646"/>
      <c r="F646"/>
      <c r="G646"/>
      <c r="H646"/>
    </row>
    <row r="647" spans="1:19" ht="12.5" x14ac:dyDescent="0.25">
      <c r="A647"/>
      <c r="B647"/>
      <c r="C647"/>
      <c r="D647"/>
      <c r="E647"/>
      <c r="F647"/>
      <c r="G647"/>
      <c r="H647"/>
    </row>
    <row r="648" spans="1:19" ht="12.5" x14ac:dyDescent="0.25">
      <c r="A648"/>
      <c r="B648"/>
      <c r="C648"/>
      <c r="D648"/>
      <c r="E648"/>
      <c r="F648"/>
      <c r="G648"/>
      <c r="H648"/>
      <c r="I648" s="28"/>
      <c r="J648" s="28"/>
      <c r="K648" s="28"/>
      <c r="L648" s="28"/>
      <c r="M648" s="28"/>
      <c r="N648" s="28"/>
      <c r="O648" s="28"/>
      <c r="P648" s="28"/>
      <c r="Q648" s="28"/>
    </row>
    <row r="649" spans="1:19" ht="12.5" x14ac:dyDescent="0.25">
      <c r="A649"/>
      <c r="B649"/>
      <c r="C649"/>
      <c r="D649"/>
      <c r="E649"/>
      <c r="F649"/>
      <c r="G649"/>
      <c r="H649"/>
      <c r="R649" s="28"/>
    </row>
    <row r="650" spans="1:19" ht="12" customHeight="1" x14ac:dyDescent="0.25">
      <c r="A650"/>
      <c r="B650"/>
      <c r="C650"/>
      <c r="D650"/>
      <c r="E650"/>
      <c r="F650"/>
      <c r="G650"/>
      <c r="H650"/>
    </row>
    <row r="651" spans="1:19" ht="12" customHeight="1" x14ac:dyDescent="0.25">
      <c r="A651"/>
      <c r="B651"/>
      <c r="C651"/>
      <c r="D651"/>
      <c r="E651"/>
      <c r="F651"/>
      <c r="G651"/>
      <c r="H651"/>
      <c r="S651" s="7"/>
    </row>
    <row r="652" spans="1:19" ht="12" customHeight="1" x14ac:dyDescent="0.25">
      <c r="A652"/>
      <c r="B652"/>
      <c r="C652"/>
      <c r="D652"/>
      <c r="E652"/>
      <c r="F652"/>
      <c r="G652"/>
      <c r="H652"/>
      <c r="S652" s="7"/>
    </row>
    <row r="653" spans="1:19" ht="12" customHeight="1" x14ac:dyDescent="0.25">
      <c r="A653"/>
      <c r="B653"/>
      <c r="C653"/>
      <c r="D653"/>
      <c r="E653"/>
      <c r="F653"/>
      <c r="G653"/>
      <c r="H653"/>
      <c r="S653" s="7"/>
    </row>
    <row r="654" spans="1:19" ht="24" customHeight="1" x14ac:dyDescent="0.25">
      <c r="A654"/>
      <c r="B654"/>
      <c r="C654"/>
      <c r="D654"/>
      <c r="E654"/>
      <c r="F654"/>
      <c r="G654"/>
      <c r="H654"/>
      <c r="S654" s="7"/>
    </row>
    <row r="655" spans="1:19" ht="12.5" x14ac:dyDescent="0.25">
      <c r="A655"/>
      <c r="B655"/>
      <c r="C655"/>
      <c r="D655"/>
      <c r="E655"/>
      <c r="F655"/>
      <c r="G655"/>
      <c r="H655"/>
      <c r="S655" s="7"/>
    </row>
    <row r="656" spans="1:19" ht="12.5" x14ac:dyDescent="0.25">
      <c r="A656" s="23"/>
      <c r="B656" s="23"/>
      <c r="C656" s="23"/>
      <c r="D656" s="23"/>
      <c r="E656" s="23"/>
      <c r="F656" s="23"/>
      <c r="G656" s="23"/>
      <c r="H656"/>
      <c r="I656" s="27"/>
      <c r="J656" s="27"/>
      <c r="K656" s="27"/>
      <c r="L656" s="27"/>
      <c r="M656" s="27"/>
      <c r="N656" s="27"/>
      <c r="O656" s="27"/>
      <c r="P656" s="27"/>
      <c r="Q656" s="27"/>
      <c r="S656" s="7"/>
    </row>
    <row r="657" spans="1:19" ht="12.5" x14ac:dyDescent="0.25">
      <c r="A657" s="7"/>
      <c r="B657" s="7"/>
      <c r="C657" s="7"/>
      <c r="D657" s="7"/>
      <c r="E657" s="7"/>
      <c r="F657" s="7"/>
      <c r="G657" s="7"/>
      <c r="H657"/>
      <c r="I657" s="7"/>
      <c r="J657" s="7"/>
      <c r="K657" s="7"/>
      <c r="L657" s="7"/>
      <c r="M657" s="7"/>
      <c r="N657" s="7"/>
      <c r="O657" s="7"/>
      <c r="P657" s="7"/>
      <c r="Q657" s="7"/>
      <c r="R657" s="27"/>
      <c r="S657" s="7"/>
    </row>
    <row r="658" spans="1:19" ht="12.5" x14ac:dyDescent="0.25">
      <c r="A658" s="7"/>
      <c r="B658" s="7"/>
      <c r="C658" s="7"/>
      <c r="D658" s="7"/>
      <c r="E658" s="7"/>
      <c r="F658" s="7"/>
      <c r="G658" s="7"/>
      <c r="H658"/>
      <c r="I658" s="7"/>
      <c r="J658" s="7"/>
      <c r="K658" s="7"/>
      <c r="L658" s="7"/>
      <c r="M658" s="7"/>
      <c r="N658" s="7"/>
      <c r="O658" s="7"/>
      <c r="P658" s="7"/>
      <c r="Q658" s="7"/>
      <c r="R658" s="7"/>
    </row>
    <row r="659" spans="1:19" ht="12.5" x14ac:dyDescent="0.25">
      <c r="A659" s="7"/>
      <c r="B659" s="7"/>
      <c r="C659" s="7"/>
      <c r="D659" s="7"/>
      <c r="E659" s="7"/>
      <c r="F659" s="7"/>
      <c r="G659" s="7"/>
      <c r="H659" s="23"/>
      <c r="I659" s="7"/>
      <c r="J659" s="7"/>
      <c r="K659" s="7"/>
      <c r="L659" s="7"/>
      <c r="M659" s="7"/>
      <c r="N659" s="7"/>
      <c r="O659" s="7"/>
      <c r="P659" s="7"/>
      <c r="Q659" s="7"/>
      <c r="R659" s="7"/>
    </row>
    <row r="660" spans="1:19" ht="24" customHeight="1" x14ac:dyDescent="0.25">
      <c r="H660" s="7"/>
      <c r="R660" s="7"/>
    </row>
    <row r="661" spans="1:19" x14ac:dyDescent="0.25">
      <c r="H661" s="7"/>
    </row>
    <row r="662" spans="1:19" ht="12.75" customHeight="1" x14ac:dyDescent="0.25">
      <c r="A662"/>
      <c r="B662"/>
      <c r="C662"/>
      <c r="D662"/>
      <c r="E662"/>
      <c r="F662"/>
      <c r="G662"/>
      <c r="H662" s="7"/>
      <c r="I662" s="27"/>
      <c r="J662" s="28"/>
      <c r="K662" s="28"/>
      <c r="L662" s="28"/>
      <c r="M662" s="28"/>
      <c r="N662" s="28"/>
      <c r="O662" s="28"/>
      <c r="P662" s="28"/>
      <c r="Q662" s="28"/>
    </row>
    <row r="663" spans="1:19" ht="13.5" customHeight="1" x14ac:dyDescent="0.25">
      <c r="A663"/>
      <c r="B663"/>
      <c r="C663"/>
      <c r="D663"/>
      <c r="E663"/>
      <c r="F663"/>
      <c r="G663"/>
      <c r="I663" s="7"/>
      <c r="R663" s="28"/>
    </row>
    <row r="664" spans="1:19" ht="12.5" x14ac:dyDescent="0.25">
      <c r="A664"/>
      <c r="B664"/>
      <c r="C664"/>
      <c r="D664"/>
      <c r="E664"/>
      <c r="F664"/>
      <c r="G664"/>
    </row>
    <row r="665" spans="1:19" ht="12.5" x14ac:dyDescent="0.25">
      <c r="A665"/>
      <c r="B665"/>
      <c r="C665"/>
      <c r="D665"/>
      <c r="E665"/>
      <c r="F665"/>
      <c r="G665"/>
      <c r="H665"/>
    </row>
    <row r="666" spans="1:19" ht="12.5" x14ac:dyDescent="0.25">
      <c r="A666"/>
      <c r="B666"/>
      <c r="C666"/>
      <c r="D666"/>
      <c r="E666"/>
      <c r="F666"/>
      <c r="G666"/>
      <c r="H666"/>
    </row>
    <row r="667" spans="1:19" ht="12.5" x14ac:dyDescent="0.25">
      <c r="A667"/>
      <c r="B667"/>
      <c r="C667"/>
      <c r="D667"/>
      <c r="E667"/>
      <c r="F667"/>
      <c r="G667"/>
      <c r="H667"/>
    </row>
    <row r="668" spans="1:19" ht="12.75" customHeight="1" x14ac:dyDescent="0.25">
      <c r="A668"/>
      <c r="B668"/>
      <c r="C668"/>
      <c r="D668"/>
      <c r="E668"/>
      <c r="F668"/>
      <c r="G668"/>
      <c r="H668"/>
    </row>
    <row r="669" spans="1:19" ht="12" customHeight="1" x14ac:dyDescent="0.25">
      <c r="A669"/>
      <c r="B669"/>
      <c r="C669"/>
      <c r="D669"/>
      <c r="E669"/>
      <c r="F669"/>
      <c r="G669"/>
      <c r="H669"/>
    </row>
    <row r="670" spans="1:19" ht="12" customHeight="1" x14ac:dyDescent="0.25">
      <c r="A670"/>
      <c r="B670"/>
      <c r="C670"/>
      <c r="D670"/>
      <c r="E670"/>
      <c r="F670"/>
      <c r="G670"/>
      <c r="H670"/>
    </row>
    <row r="671" spans="1:19" ht="12.5" x14ac:dyDescent="0.25">
      <c r="A671"/>
      <c r="B671"/>
      <c r="C671"/>
      <c r="D671"/>
      <c r="E671"/>
      <c r="F671"/>
      <c r="G671"/>
      <c r="H671"/>
    </row>
    <row r="672" spans="1:19" ht="12.5" x14ac:dyDescent="0.25">
      <c r="A672"/>
      <c r="B672"/>
      <c r="C672"/>
      <c r="D672"/>
      <c r="E672"/>
      <c r="F672"/>
      <c r="G672"/>
      <c r="H672"/>
    </row>
    <row r="673" spans="1:18" ht="12.5" x14ac:dyDescent="0.25">
      <c r="A673"/>
      <c r="B673"/>
      <c r="C673"/>
      <c r="D673"/>
      <c r="E673"/>
      <c r="F673"/>
      <c r="G673"/>
      <c r="H673"/>
    </row>
    <row r="674" spans="1:18" ht="12.5" x14ac:dyDescent="0.25">
      <c r="A674"/>
      <c r="B674"/>
      <c r="C674"/>
      <c r="D674"/>
      <c r="E674"/>
      <c r="F674"/>
      <c r="G674"/>
      <c r="H674"/>
    </row>
    <row r="675" spans="1:18" ht="12.5" x14ac:dyDescent="0.25">
      <c r="A675"/>
      <c r="B675"/>
      <c r="C675"/>
      <c r="D675"/>
      <c r="E675"/>
      <c r="F675"/>
      <c r="G675"/>
      <c r="H675"/>
    </row>
    <row r="676" spans="1:18" ht="12.5" x14ac:dyDescent="0.25">
      <c r="A676" s="23"/>
      <c r="B676" s="23"/>
      <c r="C676" s="23"/>
      <c r="D676" s="23"/>
      <c r="E676" s="23"/>
      <c r="F676" s="23"/>
      <c r="G676" s="23"/>
      <c r="H676"/>
      <c r="I676" s="7"/>
      <c r="J676" s="7"/>
      <c r="K676" s="7"/>
      <c r="L676" s="7"/>
      <c r="M676" s="7"/>
      <c r="N676" s="7"/>
      <c r="O676" s="7"/>
      <c r="P676" s="7"/>
      <c r="Q676" s="7"/>
    </row>
    <row r="677" spans="1:18" ht="12.5" x14ac:dyDescent="0.25">
      <c r="A677" s="23"/>
      <c r="B677" s="23"/>
      <c r="C677" s="23"/>
      <c r="D677" s="23"/>
      <c r="E677" s="23"/>
      <c r="F677" s="23"/>
      <c r="G677" s="23"/>
      <c r="H677"/>
      <c r="I677" s="27"/>
      <c r="J677" s="27"/>
      <c r="K677" s="27"/>
      <c r="L677" s="27"/>
      <c r="M677" s="27"/>
      <c r="N677" s="27"/>
      <c r="O677" s="27"/>
      <c r="P677" s="27"/>
      <c r="Q677" s="27"/>
      <c r="R677" s="7"/>
    </row>
    <row r="678" spans="1:18" ht="12.5" x14ac:dyDescent="0.25">
      <c r="A678" s="7"/>
      <c r="B678" s="7"/>
      <c r="C678" s="7"/>
      <c r="D678" s="7"/>
      <c r="E678" s="7"/>
      <c r="F678" s="7"/>
      <c r="G678" s="7"/>
      <c r="H678"/>
      <c r="I678" s="7"/>
      <c r="J678" s="7"/>
      <c r="K678" s="7"/>
      <c r="L678" s="7"/>
      <c r="M678" s="7"/>
      <c r="N678" s="7"/>
      <c r="O678" s="7"/>
      <c r="P678" s="7"/>
      <c r="Q678" s="7"/>
      <c r="R678" s="27"/>
    </row>
    <row r="679" spans="1:18" ht="12.5" x14ac:dyDescent="0.25">
      <c r="A679" s="7"/>
      <c r="B679" s="7"/>
      <c r="C679" s="7"/>
      <c r="D679" s="7"/>
      <c r="E679" s="7"/>
      <c r="F679" s="7"/>
      <c r="G679" s="7"/>
      <c r="H679" s="23"/>
      <c r="I679" s="7"/>
      <c r="J679" s="7"/>
      <c r="K679" s="7"/>
      <c r="L679" s="7"/>
      <c r="M679" s="7"/>
      <c r="N679" s="7"/>
      <c r="O679" s="7"/>
      <c r="P679" s="7"/>
      <c r="Q679" s="7"/>
      <c r="R679" s="7"/>
    </row>
    <row r="680" spans="1:18" ht="13.5" x14ac:dyDescent="0.35">
      <c r="A680" s="30"/>
      <c r="B680" s="30"/>
      <c r="C680" s="30"/>
      <c r="D680" s="30"/>
      <c r="E680" s="30"/>
      <c r="F680" s="30"/>
      <c r="G680" s="30"/>
      <c r="H680" s="23"/>
      <c r="I680" s="30"/>
      <c r="J680" s="30"/>
      <c r="K680" s="7"/>
      <c r="L680" s="7"/>
      <c r="M680" s="7"/>
      <c r="N680" s="7"/>
      <c r="O680" s="7"/>
      <c r="P680" s="7"/>
      <c r="Q680" s="7"/>
      <c r="R680" s="7"/>
    </row>
    <row r="681" spans="1:18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</row>
    <row r="682" spans="1:18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</row>
    <row r="683" spans="1:18" ht="13" x14ac:dyDescent="0.35">
      <c r="A683" s="7"/>
      <c r="B683" s="7"/>
      <c r="C683" s="7"/>
      <c r="D683" s="7"/>
      <c r="E683" s="7"/>
      <c r="F683" s="7"/>
      <c r="G683" s="7"/>
      <c r="H683" s="30"/>
      <c r="I683" s="7"/>
      <c r="J683" s="7"/>
      <c r="K683" s="7"/>
      <c r="L683" s="7"/>
      <c r="M683" s="7"/>
      <c r="N683" s="7"/>
      <c r="O683" s="7"/>
      <c r="P683" s="7"/>
      <c r="Q683" s="7"/>
      <c r="R683" s="7"/>
    </row>
    <row r="684" spans="1:18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</row>
    <row r="685" spans="1:18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</row>
    <row r="686" spans="1:18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</row>
    <row r="687" spans="1:18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</row>
    <row r="688" spans="1:18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</row>
    <row r="689" spans="1:18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1:18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1:18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</row>
    <row r="692" spans="1:18" ht="12.7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1:18" ht="1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</row>
    <row r="694" spans="1:18" ht="12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</row>
    <row r="695" spans="1:18" ht="24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</row>
    <row r="696" spans="1:18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</row>
    <row r="697" spans="1:18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</row>
    <row r="698" spans="1:18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</row>
    <row r="699" spans="1:18" ht="12.5" x14ac:dyDescent="0.25">
      <c r="A699" s="23"/>
      <c r="B699" s="23"/>
      <c r="C699" s="23"/>
      <c r="D699" s="23"/>
      <c r="E699" s="23"/>
      <c r="F699" s="23"/>
      <c r="G699" s="23"/>
      <c r="H699" s="7"/>
      <c r="I699" s="27"/>
      <c r="J699" s="27"/>
      <c r="K699" s="27"/>
      <c r="L699" s="27"/>
      <c r="M699" s="27"/>
      <c r="N699" s="27"/>
      <c r="O699" s="27"/>
      <c r="P699" s="27"/>
      <c r="Q699" s="27"/>
      <c r="R699" s="7"/>
    </row>
    <row r="700" spans="1:18" ht="12.5" x14ac:dyDescent="0.25">
      <c r="A700" s="23"/>
      <c r="B700" s="23"/>
      <c r="C700" s="23"/>
      <c r="D700" s="23"/>
      <c r="E700" s="23"/>
      <c r="F700" s="23"/>
      <c r="G700" s="23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27"/>
    </row>
    <row r="701" spans="1:18" ht="12.5" x14ac:dyDescent="0.25">
      <c r="A701" s="23"/>
      <c r="B701" s="23"/>
      <c r="C701" s="23"/>
      <c r="D701" s="23"/>
      <c r="E701" s="23"/>
      <c r="F701" s="23"/>
      <c r="G701" s="23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</row>
    <row r="702" spans="1:18" ht="12.5" x14ac:dyDescent="0.25">
      <c r="A702" s="23"/>
      <c r="B702" s="23"/>
      <c r="C702" s="23"/>
      <c r="D702" s="23"/>
      <c r="E702" s="23"/>
      <c r="F702" s="23"/>
      <c r="G702" s="23"/>
      <c r="H702" s="23"/>
      <c r="I702" s="7"/>
      <c r="J702" s="7"/>
      <c r="K702" s="7"/>
      <c r="L702" s="7"/>
      <c r="M702" s="7"/>
      <c r="N702" s="7"/>
      <c r="O702" s="7"/>
      <c r="P702" s="7"/>
      <c r="Q702" s="7"/>
      <c r="R702" s="7"/>
    </row>
    <row r="703" spans="1:18" s="28" customFormat="1" ht="12.5" x14ac:dyDescent="0.25">
      <c r="A703" s="23"/>
      <c r="B703" s="23"/>
      <c r="C703" s="23"/>
      <c r="D703" s="23"/>
      <c r="E703" s="23"/>
      <c r="F703" s="23"/>
      <c r="G703" s="23"/>
      <c r="H703" s="23"/>
      <c r="I703" s="7"/>
      <c r="J703" s="7"/>
      <c r="K703" s="7"/>
      <c r="L703" s="7"/>
      <c r="M703" s="7"/>
      <c r="N703" s="7"/>
      <c r="O703" s="7"/>
      <c r="P703" s="7"/>
      <c r="Q703" s="7"/>
      <c r="R703" s="7"/>
    </row>
    <row r="704" spans="1:18" s="7" customFormat="1" ht="12.5" x14ac:dyDescent="0.25">
      <c r="A704" s="23"/>
      <c r="B704" s="23"/>
      <c r="C704" s="23"/>
      <c r="D704" s="23"/>
      <c r="E704" s="23"/>
      <c r="F704" s="23"/>
      <c r="G704" s="23"/>
      <c r="H704" s="23"/>
    </row>
    <row r="705" spans="1:18" s="7" customFormat="1" ht="12.5" x14ac:dyDescent="0.25">
      <c r="A705"/>
      <c r="B705"/>
      <c r="C705"/>
      <c r="D705"/>
      <c r="E705"/>
      <c r="F705"/>
      <c r="G705"/>
      <c r="H705" s="23"/>
      <c r="I705" s="5"/>
      <c r="J705" s="5"/>
      <c r="K705" s="5"/>
      <c r="L705" s="5"/>
      <c r="M705" s="5"/>
      <c r="N705" s="5"/>
      <c r="O705" s="5"/>
      <c r="P705" s="5"/>
      <c r="Q705" s="5"/>
    </row>
    <row r="706" spans="1:18" s="7" customFormat="1" ht="12.5" x14ac:dyDescent="0.25">
      <c r="A706"/>
      <c r="B706"/>
      <c r="C706"/>
      <c r="D706"/>
      <c r="E706"/>
      <c r="F706"/>
      <c r="G706"/>
      <c r="H706" s="23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s="7" customFormat="1" ht="12.5" x14ac:dyDescent="0.25">
      <c r="A707"/>
      <c r="B707"/>
      <c r="C707"/>
      <c r="D707"/>
      <c r="E707"/>
      <c r="F707"/>
      <c r="G707"/>
      <c r="H707" s="23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s="7" customFormat="1" ht="12.5" x14ac:dyDescent="0.25">
      <c r="A708"/>
      <c r="B708"/>
      <c r="C708"/>
      <c r="D708"/>
      <c r="E708"/>
      <c r="F708"/>
      <c r="G708"/>
      <c r="H708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2.5" x14ac:dyDescent="0.25">
      <c r="A709"/>
      <c r="B709"/>
      <c r="C709"/>
      <c r="D709"/>
      <c r="E709"/>
      <c r="F709"/>
      <c r="G709"/>
      <c r="H709"/>
    </row>
    <row r="710" spans="1:18" ht="12.5" x14ac:dyDescent="0.25">
      <c r="A710"/>
      <c r="B710"/>
      <c r="C710"/>
      <c r="D710"/>
      <c r="E710"/>
      <c r="F710"/>
      <c r="G710"/>
      <c r="H710"/>
    </row>
    <row r="711" spans="1:18" ht="12.5" x14ac:dyDescent="0.25">
      <c r="A711"/>
      <c r="B711"/>
      <c r="C711"/>
      <c r="D711"/>
      <c r="E711"/>
      <c r="F711"/>
      <c r="G711"/>
      <c r="H711"/>
    </row>
    <row r="712" spans="1:18" ht="12.5" x14ac:dyDescent="0.25">
      <c r="A712"/>
      <c r="B712"/>
      <c r="C712"/>
      <c r="D712"/>
      <c r="E712"/>
      <c r="F712"/>
      <c r="G712"/>
      <c r="H712"/>
    </row>
    <row r="713" spans="1:18" ht="12.5" x14ac:dyDescent="0.25">
      <c r="A713"/>
      <c r="B713"/>
      <c r="C713"/>
      <c r="D713"/>
      <c r="E713"/>
      <c r="F713"/>
      <c r="G713"/>
      <c r="H713"/>
    </row>
    <row r="714" spans="1:18" s="28" customFormat="1" ht="12.5" x14ac:dyDescent="0.25">
      <c r="A714"/>
      <c r="B714"/>
      <c r="C714"/>
      <c r="D714"/>
      <c r="E714"/>
      <c r="F714"/>
      <c r="G714"/>
      <c r="H714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s="28" customFormat="1" ht="12.5" x14ac:dyDescent="0.25">
      <c r="A715"/>
      <c r="B715"/>
      <c r="C715"/>
      <c r="D715"/>
      <c r="E715"/>
      <c r="F715"/>
      <c r="G715"/>
      <c r="H71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2.5" x14ac:dyDescent="0.25">
      <c r="A716"/>
      <c r="B716"/>
      <c r="C716"/>
      <c r="D716"/>
      <c r="E716"/>
      <c r="F716"/>
      <c r="G716"/>
      <c r="H716"/>
      <c r="I716" s="28"/>
      <c r="J716" s="28"/>
      <c r="K716" s="28"/>
      <c r="L716" s="28"/>
      <c r="M716" s="28"/>
      <c r="N716" s="28"/>
      <c r="O716" s="28"/>
      <c r="P716" s="28"/>
      <c r="Q716" s="28"/>
    </row>
    <row r="717" spans="1:18" ht="12.5" x14ac:dyDescent="0.25">
      <c r="A717" s="23"/>
      <c r="B717" s="23"/>
      <c r="C717" s="23"/>
      <c r="D717" s="23"/>
      <c r="E717" s="23"/>
      <c r="F717" s="23"/>
      <c r="G717" s="23"/>
      <c r="H717"/>
      <c r="I717" s="7"/>
      <c r="J717" s="7"/>
      <c r="K717" s="7"/>
      <c r="L717" s="7"/>
      <c r="M717" s="7"/>
      <c r="N717" s="7"/>
      <c r="O717" s="7"/>
      <c r="P717" s="7"/>
      <c r="Q717" s="7"/>
      <c r="R717" s="28"/>
    </row>
    <row r="718" spans="1:18" ht="13.5" x14ac:dyDescent="0.35">
      <c r="A718" s="23"/>
      <c r="B718" s="23"/>
      <c r="C718" s="23"/>
      <c r="D718" s="23"/>
      <c r="E718" s="23"/>
      <c r="F718" s="23"/>
      <c r="G718" s="23"/>
      <c r="H718"/>
      <c r="I718" s="30"/>
      <c r="J718" s="30"/>
      <c r="K718" s="7"/>
      <c r="L718" s="7"/>
      <c r="M718" s="7"/>
      <c r="N718" s="7"/>
      <c r="O718" s="7"/>
      <c r="P718" s="7"/>
      <c r="Q718" s="7"/>
      <c r="R718" s="7"/>
    </row>
    <row r="719" spans="1:18" ht="12.5" x14ac:dyDescent="0.25">
      <c r="A719" s="23"/>
      <c r="B719" s="23"/>
      <c r="C719" s="23"/>
      <c r="D719" s="23"/>
      <c r="E719" s="23"/>
      <c r="F719" s="23"/>
      <c r="G719" s="23"/>
      <c r="H719"/>
      <c r="I719" s="7"/>
      <c r="J719" s="7"/>
      <c r="K719" s="7"/>
      <c r="L719" s="7"/>
      <c r="M719" s="7"/>
      <c r="N719" s="7"/>
      <c r="O719" s="7"/>
      <c r="P719" s="7"/>
      <c r="Q719" s="7"/>
      <c r="R719" s="7"/>
    </row>
    <row r="720" spans="1:18" s="7" customFormat="1" ht="12.5" x14ac:dyDescent="0.25">
      <c r="A720" s="23"/>
      <c r="B720" s="23"/>
      <c r="C720" s="23"/>
      <c r="D720" s="23"/>
      <c r="E720" s="23"/>
      <c r="F720" s="23"/>
      <c r="G720" s="23"/>
      <c r="H720" s="23"/>
      <c r="I720" s="27"/>
      <c r="J720" s="27"/>
      <c r="K720" s="27"/>
      <c r="L720" s="27"/>
      <c r="M720" s="27"/>
      <c r="N720" s="27"/>
      <c r="O720" s="27"/>
      <c r="P720" s="27"/>
      <c r="Q720" s="27"/>
    </row>
    <row r="721" spans="1:18" s="7" customFormat="1" ht="12.5" x14ac:dyDescent="0.25">
      <c r="A721"/>
      <c r="B721"/>
      <c r="C721"/>
      <c r="D721"/>
      <c r="E721"/>
      <c r="F721"/>
      <c r="G721"/>
      <c r="H721" s="23"/>
      <c r="I721" s="5"/>
      <c r="J721" s="5"/>
      <c r="K721" s="5"/>
      <c r="L721" s="5"/>
      <c r="M721" s="5"/>
      <c r="N721" s="5"/>
      <c r="O721" s="5"/>
      <c r="P721" s="5"/>
      <c r="Q721" s="5"/>
      <c r="R721" s="27"/>
    </row>
    <row r="722" spans="1:18" s="7" customFormat="1" ht="12.5" x14ac:dyDescent="0.25">
      <c r="A722"/>
      <c r="B722"/>
      <c r="C722"/>
      <c r="D722"/>
      <c r="E722"/>
      <c r="F722"/>
      <c r="G722"/>
      <c r="H722" s="23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s="7" customFormat="1" ht="12.5" x14ac:dyDescent="0.25">
      <c r="A723" s="5"/>
      <c r="B723" s="5"/>
      <c r="C723" s="5"/>
      <c r="D723" s="5"/>
      <c r="E723" s="5"/>
      <c r="F723" s="5"/>
      <c r="G723" s="5"/>
      <c r="H723" s="23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s="7" customFormat="1" ht="12.5" x14ac:dyDescent="0.25">
      <c r="A724" s="5"/>
      <c r="B724" s="5"/>
      <c r="C724" s="5"/>
      <c r="D724" s="5"/>
      <c r="E724" s="5"/>
      <c r="F724" s="5"/>
      <c r="G724" s="5"/>
      <c r="H724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s="7" customFormat="1" ht="12.5" x14ac:dyDescent="0.25">
      <c r="A725" s="5"/>
      <c r="B725" s="5"/>
      <c r="C725" s="5"/>
      <c r="D725" s="5"/>
      <c r="E725" s="5"/>
      <c r="F725" s="5"/>
      <c r="G725" s="5"/>
      <c r="H72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s="7" customFormat="1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s="7" customFormat="1" ht="12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s="7" customFormat="1" ht="12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s="7" customFormat="1" ht="22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s="7" customForma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s="7" customFormat="1" ht="12.5" x14ac:dyDescent="0.25">
      <c r="A731"/>
      <c r="B731"/>
      <c r="C731"/>
      <c r="D731"/>
      <c r="E731"/>
      <c r="F731"/>
      <c r="G731"/>
      <c r="H731" s="5"/>
      <c r="I731"/>
      <c r="J731"/>
      <c r="K731"/>
      <c r="L731"/>
      <c r="M731" s="5"/>
      <c r="N731" s="5"/>
      <c r="O731" s="5"/>
      <c r="P731" s="5"/>
      <c r="Q731" s="5"/>
      <c r="R731" s="5"/>
    </row>
    <row r="732" spans="1:18" s="7" customFormat="1" ht="12.5" x14ac:dyDescent="0.25">
      <c r="A732"/>
      <c r="B732"/>
      <c r="C732"/>
      <c r="D732"/>
      <c r="E732"/>
      <c r="F732"/>
      <c r="G732"/>
      <c r="H732" s="5"/>
      <c r="I732"/>
      <c r="J732"/>
      <c r="K732"/>
      <c r="L732"/>
      <c r="M732" s="5"/>
      <c r="N732" s="5"/>
      <c r="O732" s="5"/>
      <c r="P732" s="5"/>
      <c r="Q732" s="5"/>
      <c r="R732" s="5"/>
    </row>
    <row r="733" spans="1:18" s="7" customFormat="1" ht="12.5" x14ac:dyDescent="0.25">
      <c r="A733"/>
      <c r="B733"/>
      <c r="C733"/>
      <c r="D733"/>
      <c r="E733"/>
      <c r="F733"/>
      <c r="G733"/>
      <c r="H733" s="5"/>
      <c r="I733"/>
      <c r="J733"/>
      <c r="K733"/>
      <c r="L733"/>
      <c r="M733" s="5"/>
      <c r="N733" s="5"/>
      <c r="O733" s="5"/>
      <c r="P733" s="5"/>
      <c r="Q733" s="5"/>
      <c r="R733" s="5"/>
    </row>
    <row r="734" spans="1:18" s="7" customFormat="1" ht="13.5" x14ac:dyDescent="0.35">
      <c r="A734"/>
      <c r="B734"/>
      <c r="C734"/>
      <c r="D734"/>
      <c r="E734"/>
      <c r="F734"/>
      <c r="G734"/>
      <c r="H734"/>
      <c r="I734"/>
      <c r="J734"/>
      <c r="K734"/>
      <c r="L734"/>
      <c r="M734" s="31"/>
      <c r="N734" s="5"/>
      <c r="O734" s="5"/>
      <c r="P734" s="5"/>
      <c r="Q734" s="5"/>
      <c r="R734" s="5"/>
    </row>
    <row r="735" spans="1:18" s="7" customFormat="1" ht="13.5" x14ac:dyDescent="0.35">
      <c r="A735"/>
      <c r="B735"/>
      <c r="C735"/>
      <c r="D735"/>
      <c r="E735"/>
      <c r="F735"/>
      <c r="G735"/>
      <c r="H735"/>
      <c r="I735"/>
      <c r="J735"/>
      <c r="K735"/>
      <c r="L735"/>
      <c r="M735" s="31"/>
      <c r="N735" s="5"/>
      <c r="O735" s="5"/>
      <c r="P735" s="5"/>
      <c r="Q735" s="5"/>
      <c r="R735" s="5"/>
    </row>
    <row r="736" spans="1:18" s="7" customFormat="1" ht="13.5" x14ac:dyDescent="0.35">
      <c r="A736"/>
      <c r="B736"/>
      <c r="C736"/>
      <c r="D736"/>
      <c r="E736"/>
      <c r="F736"/>
      <c r="G736"/>
      <c r="H736"/>
      <c r="I736"/>
      <c r="J736"/>
      <c r="K736"/>
      <c r="L736"/>
      <c r="M736" s="31"/>
      <c r="N736" s="5"/>
      <c r="P736" s="5"/>
      <c r="Q736" s="5"/>
      <c r="R736" s="5"/>
    </row>
    <row r="737" spans="1:18" s="7" customFormat="1" ht="12.5" x14ac:dyDescent="0.25">
      <c r="A737"/>
      <c r="B737"/>
      <c r="C737"/>
      <c r="D737"/>
      <c r="E737"/>
      <c r="F737"/>
      <c r="G737"/>
      <c r="H737"/>
      <c r="I737"/>
      <c r="J737"/>
      <c r="K737"/>
      <c r="L737"/>
      <c r="M737" s="5"/>
      <c r="N737" s="5"/>
      <c r="O737" s="5"/>
      <c r="P737" s="5"/>
      <c r="Q737" s="5"/>
      <c r="R737" s="5"/>
    </row>
    <row r="738" spans="1:18" s="7" customFormat="1" ht="12.5" x14ac:dyDescent="0.25">
      <c r="A738"/>
      <c r="B738"/>
      <c r="C738"/>
      <c r="D738"/>
      <c r="E738"/>
      <c r="F738"/>
      <c r="G738"/>
      <c r="H738"/>
      <c r="I738"/>
      <c r="J738"/>
      <c r="K738"/>
      <c r="L738"/>
      <c r="M738" s="5"/>
      <c r="N738" s="5"/>
      <c r="O738" s="5"/>
      <c r="P738" s="5"/>
      <c r="Q738" s="5"/>
      <c r="R738" s="5"/>
    </row>
    <row r="739" spans="1:18" s="7" customFormat="1" ht="12.5" x14ac:dyDescent="0.25">
      <c r="A739"/>
      <c r="B739"/>
      <c r="C739"/>
      <c r="D739"/>
      <c r="E739"/>
      <c r="F739"/>
      <c r="G739"/>
      <c r="H739"/>
      <c r="I739"/>
      <c r="J739"/>
      <c r="K739"/>
      <c r="L739"/>
      <c r="M739" s="5"/>
      <c r="N739" s="5"/>
      <c r="O739" s="5"/>
      <c r="P739" s="5"/>
      <c r="Q739" s="5"/>
      <c r="R739" s="5"/>
    </row>
    <row r="740" spans="1:18" s="7" customFormat="1" ht="12.5" x14ac:dyDescent="0.25">
      <c r="A740"/>
      <c r="B740"/>
      <c r="C740"/>
      <c r="D740"/>
      <c r="E740"/>
      <c r="F740"/>
      <c r="G740"/>
      <c r="H740"/>
      <c r="I740"/>
      <c r="J740"/>
      <c r="K740"/>
      <c r="L740"/>
      <c r="M740" s="5"/>
      <c r="N740" s="5"/>
      <c r="O740" s="5"/>
      <c r="P740" s="5"/>
      <c r="Q740" s="5"/>
      <c r="R740" s="5"/>
    </row>
    <row r="741" spans="1:18" s="7" customFormat="1" ht="12.5" x14ac:dyDescent="0.25">
      <c r="A741"/>
      <c r="B741"/>
      <c r="C741"/>
      <c r="D741"/>
      <c r="E741"/>
      <c r="F741"/>
      <c r="G741"/>
      <c r="H741"/>
      <c r="I741"/>
      <c r="J741"/>
      <c r="K741"/>
      <c r="L741"/>
      <c r="M741" s="5"/>
      <c r="N741" s="5"/>
      <c r="O741" s="5"/>
      <c r="P741" s="5"/>
      <c r="Q741" s="5"/>
      <c r="R741" s="5"/>
    </row>
    <row r="742" spans="1:18" s="7" customFormat="1" ht="12.5" x14ac:dyDescent="0.25">
      <c r="A742"/>
      <c r="B742"/>
      <c r="C742"/>
      <c r="D742"/>
      <c r="E742"/>
      <c r="F742"/>
      <c r="G742"/>
      <c r="H742"/>
      <c r="I742"/>
      <c r="J742"/>
      <c r="K742"/>
      <c r="L742"/>
      <c r="M742" s="5"/>
      <c r="N742" s="5"/>
      <c r="O742" s="5"/>
      <c r="P742" s="5"/>
      <c r="Q742" s="5"/>
      <c r="R742" s="5"/>
    </row>
    <row r="743" spans="1:18" s="7" customFormat="1" ht="12.5" x14ac:dyDescent="0.25">
      <c r="A743"/>
      <c r="B743"/>
      <c r="C743"/>
      <c r="D743"/>
      <c r="E743"/>
      <c r="F743"/>
      <c r="G743"/>
      <c r="H743"/>
      <c r="I743"/>
      <c r="J743"/>
      <c r="K743"/>
      <c r="L743"/>
      <c r="M743" s="5"/>
      <c r="N743" s="5"/>
      <c r="O743" s="5"/>
      <c r="P743" s="5"/>
      <c r="Q743" s="5"/>
      <c r="R743" s="5"/>
    </row>
    <row r="744" spans="1:18" s="7" customFormat="1" ht="12.5" x14ac:dyDescent="0.25">
      <c r="A744"/>
      <c r="B744"/>
      <c r="C744"/>
      <c r="D744"/>
      <c r="E744"/>
      <c r="F744"/>
      <c r="G744"/>
      <c r="H744"/>
      <c r="I744"/>
      <c r="J744"/>
      <c r="K744"/>
      <c r="L744"/>
      <c r="M744" s="5"/>
      <c r="N744" s="5"/>
      <c r="O744" s="5"/>
      <c r="P744" s="5"/>
      <c r="Q744" s="5"/>
      <c r="R744" s="5"/>
    </row>
    <row r="745" spans="1:18" s="7" customFormat="1" ht="12.5" x14ac:dyDescent="0.25">
      <c r="A745"/>
      <c r="B745"/>
      <c r="C745"/>
      <c r="D745"/>
      <c r="E745"/>
      <c r="F745"/>
      <c r="G745"/>
      <c r="H745"/>
      <c r="I745"/>
      <c r="J745"/>
      <c r="K745"/>
      <c r="L745"/>
      <c r="M745" s="5"/>
      <c r="N745" s="5"/>
      <c r="O745" s="5"/>
      <c r="P745" s="5"/>
      <c r="Q745" s="5"/>
      <c r="R745" s="5"/>
    </row>
    <row r="746" spans="1:18" s="7" customFormat="1" ht="12.5" x14ac:dyDescent="0.25">
      <c r="A746"/>
      <c r="B746"/>
      <c r="C746"/>
      <c r="D746"/>
      <c r="E746"/>
      <c r="F746"/>
      <c r="G746"/>
      <c r="H746"/>
      <c r="I746"/>
      <c r="J746"/>
      <c r="K746"/>
      <c r="L746"/>
      <c r="M746" s="5"/>
      <c r="N746" s="5"/>
      <c r="O746" s="5"/>
      <c r="P746" s="5"/>
      <c r="Q746" s="5"/>
      <c r="R746" s="5"/>
    </row>
    <row r="747" spans="1:18" s="7" customFormat="1" ht="12.5" x14ac:dyDescent="0.25">
      <c r="A747"/>
      <c r="B747"/>
      <c r="C747"/>
      <c r="D747"/>
      <c r="E747"/>
      <c r="F747"/>
      <c r="G747"/>
      <c r="H747"/>
      <c r="I747"/>
      <c r="J747"/>
      <c r="K747"/>
      <c r="L747"/>
      <c r="M747" s="5"/>
      <c r="N747" s="5"/>
      <c r="O747" s="5"/>
      <c r="P747" s="5"/>
      <c r="Q747" s="5"/>
      <c r="R747" s="5"/>
    </row>
    <row r="748" spans="1:18" s="7" customFormat="1" ht="12.5" x14ac:dyDescent="0.25">
      <c r="A748"/>
      <c r="B748"/>
      <c r="C748"/>
      <c r="D748"/>
      <c r="E748"/>
      <c r="F748"/>
      <c r="G748"/>
      <c r="H748"/>
      <c r="I748"/>
      <c r="J748"/>
      <c r="K748"/>
      <c r="L748"/>
      <c r="M748" s="5"/>
      <c r="N748" s="5"/>
      <c r="O748" s="5"/>
      <c r="P748" s="5"/>
      <c r="Q748" s="5"/>
      <c r="R748" s="5"/>
    </row>
    <row r="749" spans="1:18" s="7" customFormat="1" ht="12.5" x14ac:dyDescent="0.25">
      <c r="A749"/>
      <c r="B749"/>
      <c r="C749"/>
      <c r="D749"/>
      <c r="E749"/>
      <c r="F749"/>
      <c r="G749"/>
      <c r="H749"/>
      <c r="I749"/>
      <c r="J749"/>
      <c r="K749"/>
      <c r="L749"/>
      <c r="M749" s="5"/>
      <c r="N749" s="5"/>
      <c r="O749" s="5"/>
      <c r="P749" s="5"/>
      <c r="Q749" s="5"/>
      <c r="R749" s="5"/>
    </row>
    <row r="750" spans="1:18" s="7" customFormat="1" ht="12.5" x14ac:dyDescent="0.25">
      <c r="A750"/>
      <c r="B750"/>
      <c r="C750"/>
      <c r="D750"/>
      <c r="E750"/>
      <c r="F750"/>
      <c r="G750"/>
      <c r="H750"/>
      <c r="I750"/>
      <c r="J750"/>
      <c r="K750"/>
      <c r="L750"/>
      <c r="M750" s="5"/>
      <c r="N750" s="5"/>
      <c r="O750" s="5"/>
      <c r="P750" s="5"/>
      <c r="Q750" s="5"/>
      <c r="R750" s="5"/>
    </row>
    <row r="751" spans="1:18" s="7" customFormat="1" ht="12.5" x14ac:dyDescent="0.25">
      <c r="A751" s="5"/>
      <c r="B751" s="5"/>
      <c r="C751" s="5"/>
      <c r="D751" s="5"/>
      <c r="E751" s="5"/>
      <c r="F751" s="5"/>
      <c r="G751" s="5"/>
      <c r="H751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s="7" customFormat="1" ht="12.5" x14ac:dyDescent="0.25">
      <c r="A752" s="5"/>
      <c r="B752" s="5"/>
      <c r="C752" s="5"/>
      <c r="D752" s="5"/>
      <c r="E752" s="5"/>
      <c r="F752" s="5"/>
      <c r="G752" s="5"/>
      <c r="H752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s="7" customFormat="1" ht="12.5" x14ac:dyDescent="0.25">
      <c r="A753" s="5"/>
      <c r="B753" s="5"/>
      <c r="C753" s="5"/>
      <c r="D753" s="5"/>
      <c r="E753" s="5"/>
      <c r="F753" s="5"/>
      <c r="G753" s="5"/>
      <c r="H753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s="7" customForma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s="7" customForma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s="7" customForma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62" spans="1:18" s="27" customForma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s="7" customFormat="1" ht="1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s="7" customForma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s="7" customForma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74" spans="1:18" ht="12" customHeight="1" x14ac:dyDescent="0.25"/>
    <row r="775" spans="1:18" s="28" customForma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7" spans="1:18" ht="12.75" customHeight="1" x14ac:dyDescent="0.25"/>
    <row r="787" spans="1:18" ht="27" customHeight="1" x14ac:dyDescent="0.25"/>
    <row r="788" spans="1:18" s="7" customForma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s="7" customForma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s="7" customForma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2" spans="1:18" ht="12" customHeight="1" x14ac:dyDescent="0.25"/>
    <row r="793" spans="1:18" ht="12" customHeight="1" x14ac:dyDescent="0.25"/>
    <row r="794" spans="1:18" ht="12" customHeight="1" x14ac:dyDescent="0.25"/>
    <row r="799" spans="1:18" ht="12.75" customHeight="1" x14ac:dyDescent="0.25"/>
    <row r="800" spans="1:18" ht="12.75" customHeight="1" x14ac:dyDescent="0.25"/>
    <row r="801" spans="1:18" ht="12" customHeight="1" x14ac:dyDescent="0.25"/>
    <row r="802" spans="1:18" ht="12" customHeight="1" x14ac:dyDescent="0.25"/>
    <row r="803" spans="1:18" ht="12" customHeight="1" x14ac:dyDescent="0.25"/>
    <row r="804" spans="1:18" s="28" customForma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6" spans="1:18" ht="12.75" customHeight="1" x14ac:dyDescent="0.25"/>
    <row r="807" spans="1:18" ht="12.75" customHeight="1" x14ac:dyDescent="0.25"/>
    <row r="812" spans="1:18" ht="12.75" customHeight="1" x14ac:dyDescent="0.25"/>
    <row r="816" spans="1:18" ht="13.5" customHeight="1" x14ac:dyDescent="0.25"/>
    <row r="817" spans="1:18" s="27" customForma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s="27" customForma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20" spans="1:18" ht="12.75" customHeight="1" x14ac:dyDescent="0.25"/>
    <row r="836" ht="12.75" customHeight="1" x14ac:dyDescent="0.25"/>
    <row r="877" ht="17.25" customHeight="1" x14ac:dyDescent="0.25"/>
    <row r="890" ht="12.75" customHeight="1" x14ac:dyDescent="0.25"/>
    <row r="900" spans="1:18" s="7" customForma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s="27" customForma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s="27" customForma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s="27" customForma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s="27" customForma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s="27" customForma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s="27" customForma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s="27" customForma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s="27" customForma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s="27" customForma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s="27" customForma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s="7" customForma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s="7" customForma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9" s="7" customForma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9" s="28" customForma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6" spans="1:19" x14ac:dyDescent="0.25">
      <c r="S916" s="7"/>
    </row>
    <row r="917" spans="1:19" x14ac:dyDescent="0.25">
      <c r="S917" s="7"/>
    </row>
    <row r="918" spans="1:19" x14ac:dyDescent="0.25">
      <c r="S918" s="7"/>
    </row>
    <row r="919" spans="1:19" x14ac:dyDescent="0.25">
      <c r="S919" s="7"/>
    </row>
    <row r="920" spans="1:19" x14ac:dyDescent="0.25">
      <c r="S920" s="7"/>
    </row>
    <row r="921" spans="1:19" x14ac:dyDescent="0.25">
      <c r="S921" s="7"/>
    </row>
    <row r="922" spans="1:19" x14ac:dyDescent="0.25">
      <c r="S922" s="7"/>
    </row>
    <row r="923" spans="1:19" x14ac:dyDescent="0.25">
      <c r="S923" s="7"/>
    </row>
    <row r="924" spans="1:19" x14ac:dyDescent="0.25">
      <c r="S924" s="7"/>
    </row>
    <row r="933" spans="1:19" x14ac:dyDescent="0.25">
      <c r="S933" s="99">
        <v>1</v>
      </c>
    </row>
    <row r="934" spans="1:19" x14ac:dyDescent="0.25">
      <c r="S934" s="99"/>
    </row>
    <row r="935" spans="1:19" x14ac:dyDescent="0.25">
      <c r="S935" s="99"/>
    </row>
    <row r="936" spans="1:19" x14ac:dyDescent="0.25">
      <c r="S936" s="99"/>
    </row>
    <row r="937" spans="1:19" x14ac:dyDescent="0.25">
      <c r="S937" s="99"/>
    </row>
    <row r="938" spans="1:19" x14ac:dyDescent="0.25">
      <c r="S938" s="99"/>
    </row>
    <row r="939" spans="1:19" x14ac:dyDescent="0.25">
      <c r="S939" s="99"/>
    </row>
    <row r="940" spans="1:19" x14ac:dyDescent="0.25">
      <c r="S940" s="99"/>
    </row>
    <row r="941" spans="1:19" s="27" customForma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102"/>
    </row>
    <row r="942" spans="1:19" s="7" customForma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103"/>
    </row>
    <row r="943" spans="1:19" s="7" customForma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99"/>
    </row>
    <row r="944" spans="1:19" s="7" customForma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99"/>
    </row>
    <row r="945" spans="1:19" s="7" customForma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99"/>
    </row>
    <row r="946" spans="1:19" s="7" customFormat="1" ht="12.5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104"/>
    </row>
    <row r="947" spans="1:19" ht="12.5" x14ac:dyDescent="0.25">
      <c r="S947" s="104"/>
    </row>
    <row r="948" spans="1:19" ht="12.5" x14ac:dyDescent="0.25">
      <c r="S948" s="104"/>
    </row>
    <row r="949" spans="1:19" ht="12.5" x14ac:dyDescent="0.25">
      <c r="S949" s="104"/>
    </row>
    <row r="950" spans="1:19" ht="12.5" x14ac:dyDescent="0.25">
      <c r="S950" s="104"/>
    </row>
    <row r="951" spans="1:19" ht="12.5" x14ac:dyDescent="0.25">
      <c r="S951" s="104"/>
    </row>
    <row r="952" spans="1:19" ht="13" x14ac:dyDescent="0.3">
      <c r="S952" s="105"/>
    </row>
    <row r="953" spans="1:19" s="35" customFormat="1" ht="12.5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104"/>
    </row>
    <row r="954" spans="1:19" s="35" customFormat="1" ht="12.5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104"/>
    </row>
    <row r="955" spans="1:19" s="35" customFormat="1" ht="12.5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104"/>
    </row>
    <row r="956" spans="1:19" s="35" customFormat="1" ht="12.5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104"/>
    </row>
    <row r="957" spans="1:19" s="35" customFormat="1" ht="12.5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104"/>
    </row>
    <row r="958" spans="1:19" s="35" customFormat="1" ht="12.5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104"/>
    </row>
    <row r="959" spans="1:19" s="42" customFormat="1" ht="13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104"/>
    </row>
    <row r="960" spans="1:19" s="35" customFormat="1" ht="12.5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104"/>
    </row>
    <row r="961" spans="1:19" s="35" customFormat="1" ht="12.5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104"/>
    </row>
    <row r="962" spans="1:19" s="35" customFormat="1" ht="12.5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104">
        <v>30</v>
      </c>
    </row>
    <row r="963" spans="1:19" s="35" customFormat="1" ht="12.5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104"/>
    </row>
    <row r="964" spans="1:19" s="35" customFormat="1" ht="12.5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104"/>
    </row>
    <row r="965" spans="1:19" s="35" customFormat="1" ht="13" thickBot="1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104"/>
    </row>
    <row r="966" spans="1:19" s="35" customFormat="1" ht="13" thickBot="1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108">
        <v>20</v>
      </c>
    </row>
    <row r="967" spans="1:19" s="35" customFormat="1" ht="13" thickBot="1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109">
        <v>18</v>
      </c>
    </row>
    <row r="968" spans="1:19" s="35" customFormat="1" ht="12.5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104"/>
    </row>
    <row r="969" spans="1:19" s="35" customFormat="1" ht="12.5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104"/>
    </row>
    <row r="970" spans="1:19" s="35" customFormat="1" ht="12.5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104"/>
    </row>
    <row r="971" spans="1:19" s="35" customFormat="1" ht="12.5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104"/>
    </row>
    <row r="972" spans="1:19" s="35" customFormat="1" ht="12.5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104"/>
    </row>
    <row r="973" spans="1:19" s="35" customFormat="1" ht="12.5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104"/>
    </row>
    <row r="974" spans="1:19" s="35" customFormat="1" ht="12.5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9" s="35" customFormat="1" ht="12.5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81" spans="1:18" s="27" customForma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s="7" customForma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s="7" customForma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s="7" customForma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98" spans="1:18" s="28" customForma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1014" spans="1:18" s="27" customFormat="1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</row>
    <row r="1015" spans="1:18" s="7" customFormat="1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</row>
    <row r="1016" spans="1:18" s="7" customFormat="1" ht="12" customHeight="1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</row>
    <row r="1017" spans="1:18" s="7" customFormat="1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</row>
    <row r="1018" spans="1:18" s="28" customFormat="1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</row>
    <row r="1032" spans="1:18" s="27" customFormat="1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</row>
    <row r="1033" spans="1:18" s="7" customFormat="1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</row>
    <row r="1034" spans="1:18" s="7" customFormat="1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</row>
    <row r="1035" spans="1:18" s="7" customFormat="1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</row>
    <row r="1036" spans="1:18" s="28" customFormat="1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</row>
    <row r="1037" spans="1:18" s="28" customFormat="1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</row>
    <row r="1056" spans="1:18" s="27" customFormat="1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</row>
    <row r="1057" spans="1:18" s="7" customFormat="1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</row>
    <row r="1058" spans="1:18" s="7" customFormat="1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</row>
    <row r="1059" spans="1:18" s="7" customFormat="1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</row>
    <row r="1071" spans="1:18" s="28" customFormat="1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</row>
    <row r="1081" spans="1:18" s="28" customFormat="1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</row>
    <row r="1086" spans="1:18" s="28" customFormat="1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</row>
    <row r="1092" spans="1:18" s="27" customFormat="1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</row>
    <row r="1093" spans="1:18" s="7" customFormat="1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</row>
    <row r="1094" spans="1:18" s="7" customFormat="1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</row>
    <row r="1095" spans="1:18" s="7" customFormat="1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</row>
    <row r="1106" spans="1:18" s="28" customFormat="1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</row>
    <row r="1112" spans="1:18" s="28" customFormat="1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</row>
    <row r="1119" spans="1:18" s="28" customFormat="1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</row>
    <row r="1123" spans="1:18" s="28" customFormat="1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</row>
    <row r="1130" spans="1:18" s="28" customFormat="1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</row>
    <row r="1137" spans="1:18" s="28" customFormat="1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</row>
    <row r="1142" spans="1:18" s="27" customFormat="1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</row>
    <row r="1143" spans="1:18" s="7" customFormat="1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</row>
    <row r="1144" spans="1:18" s="7" customFormat="1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</row>
    <row r="1145" spans="1:18" s="7" customFormat="1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</row>
    <row r="1150" spans="1:18" s="28" customFormat="1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</row>
    <row r="1159" spans="1:18" s="28" customFormat="1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</row>
    <row r="1167" spans="1:18" s="27" customFormat="1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</row>
    <row r="1168" spans="1:18" s="7" customFormat="1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</row>
    <row r="1169" spans="1:18" s="7" customFormat="1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</row>
    <row r="1170" spans="1:18" s="7" customFormat="1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</row>
    <row r="1173" spans="1:18" s="28" customFormat="1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</row>
    <row r="1187" spans="1:18" s="7" customFormat="1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</row>
    <row r="1188" spans="1:18" s="27" customFormat="1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</row>
    <row r="1189" spans="1:18" s="7" customFormat="1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</row>
    <row r="1190" spans="1:18" s="7" customFormat="1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</row>
    <row r="1191" spans="1:18" s="7" customFormat="1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</row>
    <row r="1192" spans="1:18" s="7" customFormat="1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</row>
    <row r="1193" spans="1:18" s="7" customFormat="1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</row>
    <row r="1194" spans="1:18" s="7" customFormat="1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</row>
    <row r="1195" spans="1:18" s="7" customFormat="1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</row>
    <row r="1196" spans="1:18" s="7" customFormat="1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</row>
    <row r="1197" spans="1:18" s="7" customFormat="1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</row>
    <row r="1198" spans="1:18" s="7" customFormat="1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</row>
    <row r="1199" spans="1:18" s="7" customFormat="1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</row>
    <row r="1200" spans="1:18" s="7" customFormat="1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</row>
    <row r="1201" spans="1:18" s="7" customFormat="1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</row>
    <row r="1202" spans="1:18" s="7" customFormat="1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</row>
    <row r="1203" spans="1:18" s="7" customFormat="1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</row>
    <row r="1204" spans="1:18" s="7" customFormat="1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</row>
    <row r="1205" spans="1:18" s="7" customFormat="1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</row>
    <row r="1206" spans="1:18" s="7" customFormat="1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</row>
    <row r="1207" spans="1:18" s="7" customFormat="1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</row>
    <row r="1208" spans="1:18" s="7" customFormat="1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</row>
    <row r="1209" spans="1:18" s="7" customFormat="1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</row>
    <row r="1210" spans="1:18" s="27" customFormat="1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</row>
    <row r="1211" spans="1:18" s="7" customFormat="1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</row>
    <row r="1212" spans="1:18" s="7" customFormat="1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</row>
    <row r="1213" spans="1:18" s="7" customFormat="1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</row>
    <row r="1214" spans="1:18" s="7" customFormat="1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</row>
    <row r="1215" spans="1:18" s="7" customFormat="1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</row>
    <row r="1227" spans="1:18" s="28" customFormat="1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</row>
    <row r="1228" spans="1:18" s="7" customFormat="1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</row>
    <row r="1229" spans="1:18" s="7" customFormat="1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</row>
    <row r="1230" spans="1:18" s="7" customFormat="1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</row>
    <row r="1231" spans="1:18" s="27" customFormat="1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</row>
  </sheetData>
  <sheetProtection algorithmName="SHA-512" hashValue="FA8yxK1J2YxIPvQrG5jqX7FWmdcBJrMg2mHArMxzvZFpOFyYalDnBuL/OaKgQl+H2QFasKdUQmSq0vu2IJ02Gw==" saltValue="CCNIx4EYV7NBVxeUAfBmbQ==" spinCount="100000" sheet="1" objects="1" scenarios="1"/>
  <mergeCells count="415">
    <mergeCell ref="A7:D7"/>
    <mergeCell ref="A8:D8"/>
    <mergeCell ref="A9:D9"/>
    <mergeCell ref="A10:D10"/>
    <mergeCell ref="A11:D11"/>
    <mergeCell ref="A12:D12"/>
    <mergeCell ref="A13:D13"/>
    <mergeCell ref="A14:D14"/>
    <mergeCell ref="K359:M359"/>
    <mergeCell ref="K357:M357"/>
    <mergeCell ref="K358:M358"/>
    <mergeCell ref="J334:O334"/>
    <mergeCell ref="J295:O295"/>
    <mergeCell ref="J254:O254"/>
    <mergeCell ref="J214:O214"/>
    <mergeCell ref="J170:O170"/>
    <mergeCell ref="D170:F170"/>
    <mergeCell ref="J131:O131"/>
    <mergeCell ref="D131:F131"/>
    <mergeCell ref="J97:O97"/>
    <mergeCell ref="D97:F97"/>
    <mergeCell ref="A33:E33"/>
    <mergeCell ref="A34:E34"/>
    <mergeCell ref="D143:I147"/>
    <mergeCell ref="K360:M360"/>
    <mergeCell ref="N345:O345"/>
    <mergeCell ref="N346:O346"/>
    <mergeCell ref="N347:O347"/>
    <mergeCell ref="N348:O348"/>
    <mergeCell ref="N349:O349"/>
    <mergeCell ref="N350:O350"/>
    <mergeCell ref="N351:O351"/>
    <mergeCell ref="N352:O352"/>
    <mergeCell ref="N353:O353"/>
    <mergeCell ref="N354:O354"/>
    <mergeCell ref="N355:O355"/>
    <mergeCell ref="N356:O356"/>
    <mergeCell ref="N357:O357"/>
    <mergeCell ref="N359:O359"/>
    <mergeCell ref="N360:O360"/>
    <mergeCell ref="N358:O358"/>
    <mergeCell ref="K346:M346"/>
    <mergeCell ref="K347:M347"/>
    <mergeCell ref="K348:M348"/>
    <mergeCell ref="K349:M349"/>
    <mergeCell ref="K350:M350"/>
    <mergeCell ref="K351:M351"/>
    <mergeCell ref="K356:M356"/>
    <mergeCell ref="D184:I188"/>
    <mergeCell ref="D74:F74"/>
    <mergeCell ref="D77:F78"/>
    <mergeCell ref="D79:F80"/>
    <mergeCell ref="A118:B118"/>
    <mergeCell ref="D160:F160"/>
    <mergeCell ref="A82:B82"/>
    <mergeCell ref="A83:B83"/>
    <mergeCell ref="A84:B84"/>
    <mergeCell ref="A107:B107"/>
    <mergeCell ref="A113:B113"/>
    <mergeCell ref="A108:B108"/>
    <mergeCell ref="A114:B114"/>
    <mergeCell ref="A115:B115"/>
    <mergeCell ref="A116:B116"/>
    <mergeCell ref="A88:B88"/>
    <mergeCell ref="A89:B89"/>
    <mergeCell ref="D158:F158"/>
    <mergeCell ref="D155:F155"/>
    <mergeCell ref="D156:F156"/>
    <mergeCell ref="A86:B86"/>
    <mergeCell ref="A111:B111"/>
    <mergeCell ref="A112:B112"/>
    <mergeCell ref="J79:K80"/>
    <mergeCell ref="D109:F109"/>
    <mergeCell ref="D86:F86"/>
    <mergeCell ref="J86:K86"/>
    <mergeCell ref="D87:F87"/>
    <mergeCell ref="J87:K87"/>
    <mergeCell ref="J88:K88"/>
    <mergeCell ref="D89:F89"/>
    <mergeCell ref="J89:K89"/>
    <mergeCell ref="D90:F90"/>
    <mergeCell ref="J90:K90"/>
    <mergeCell ref="D82:F82"/>
    <mergeCell ref="J82:K82"/>
    <mergeCell ref="D83:F83"/>
    <mergeCell ref="J83:K83"/>
    <mergeCell ref="D84:F84"/>
    <mergeCell ref="J84:K84"/>
    <mergeCell ref="D85:F85"/>
    <mergeCell ref="J85:K85"/>
    <mergeCell ref="D91:F91"/>
    <mergeCell ref="J109:K109"/>
    <mergeCell ref="D104:I108"/>
    <mergeCell ref="A5:D5"/>
    <mergeCell ref="A6:D6"/>
    <mergeCell ref="A15:C15"/>
    <mergeCell ref="D110:F110"/>
    <mergeCell ref="D111:F111"/>
    <mergeCell ref="A20:C20"/>
    <mergeCell ref="A23:C23"/>
    <mergeCell ref="F8:P8"/>
    <mergeCell ref="M9:N9"/>
    <mergeCell ref="O9:P9"/>
    <mergeCell ref="O11:P11"/>
    <mergeCell ref="O12:P12"/>
    <mergeCell ref="O13:P13"/>
    <mergeCell ref="O15:P15"/>
    <mergeCell ref="O22:P22"/>
    <mergeCell ref="O23:P23"/>
    <mergeCell ref="A16:C16"/>
    <mergeCell ref="M15:N15"/>
    <mergeCell ref="M16:N16"/>
    <mergeCell ref="O16:P16"/>
    <mergeCell ref="J77:K78"/>
    <mergeCell ref="M20:N20"/>
    <mergeCell ref="A110:B110"/>
    <mergeCell ref="A17:C17"/>
    <mergeCell ref="A21:C21"/>
    <mergeCell ref="A31:D31"/>
    <mergeCell ref="A80:B80"/>
    <mergeCell ref="A24:C24"/>
    <mergeCell ref="A22:C22"/>
    <mergeCell ref="D75:F75"/>
    <mergeCell ref="D76:F76"/>
    <mergeCell ref="D81:F81"/>
    <mergeCell ref="A75:B75"/>
    <mergeCell ref="A73:B73"/>
    <mergeCell ref="A74:B74"/>
    <mergeCell ref="B61:F61"/>
    <mergeCell ref="A76:B76"/>
    <mergeCell ref="A77:B77"/>
    <mergeCell ref="A78:B78"/>
    <mergeCell ref="A79:B79"/>
    <mergeCell ref="A81:B81"/>
    <mergeCell ref="E49:F49"/>
    <mergeCell ref="E50:F50"/>
    <mergeCell ref="O20:P20"/>
    <mergeCell ref="J110:K110"/>
    <mergeCell ref="J274:K274"/>
    <mergeCell ref="J275:K275"/>
    <mergeCell ref="J195:K195"/>
    <mergeCell ref="J196:K196"/>
    <mergeCell ref="J197:K197"/>
    <mergeCell ref="J271:K271"/>
    <mergeCell ref="J162:K162"/>
    <mergeCell ref="J163:K163"/>
    <mergeCell ref="O28:P28"/>
    <mergeCell ref="G52:L52"/>
    <mergeCell ref="N54:O54"/>
    <mergeCell ref="N52:O52"/>
    <mergeCell ref="M22:N22"/>
    <mergeCell ref="O30:P30"/>
    <mergeCell ref="O31:R31"/>
    <mergeCell ref="F47:O47"/>
    <mergeCell ref="I49:O49"/>
    <mergeCell ref="J233:K233"/>
    <mergeCell ref="J116:K116"/>
    <mergeCell ref="J113:K114"/>
    <mergeCell ref="D151:F152"/>
    <mergeCell ref="D153:F154"/>
    <mergeCell ref="F363:G363"/>
    <mergeCell ref="F347:G347"/>
    <mergeCell ref="F349:G349"/>
    <mergeCell ref="F354:G354"/>
    <mergeCell ref="D285:E285"/>
    <mergeCell ref="D286:E286"/>
    <mergeCell ref="D284:E284"/>
    <mergeCell ref="D288:E288"/>
    <mergeCell ref="N34:R34"/>
    <mergeCell ref="P52:Q52"/>
    <mergeCell ref="P54:Q54"/>
    <mergeCell ref="D295:F295"/>
    <mergeCell ref="D278:E278"/>
    <mergeCell ref="D148:F148"/>
    <mergeCell ref="J151:K152"/>
    <mergeCell ref="J153:K154"/>
    <mergeCell ref="D113:F114"/>
    <mergeCell ref="D205:E205"/>
    <mergeCell ref="D206:E206"/>
    <mergeCell ref="D196:E196"/>
    <mergeCell ref="D201:E201"/>
    <mergeCell ref="D118:F118"/>
    <mergeCell ref="D162:F162"/>
    <mergeCell ref="D163:F163"/>
    <mergeCell ref="J315:K315"/>
    <mergeCell ref="D313:E313"/>
    <mergeCell ref="F355:G355"/>
    <mergeCell ref="D273:E273"/>
    <mergeCell ref="D272:E272"/>
    <mergeCell ref="D276:E276"/>
    <mergeCell ref="D277:E277"/>
    <mergeCell ref="D289:E289"/>
    <mergeCell ref="D287:E287"/>
    <mergeCell ref="D274:E274"/>
    <mergeCell ref="F353:G353"/>
    <mergeCell ref="D282:E282"/>
    <mergeCell ref="D283:E283"/>
    <mergeCell ref="F346:G346"/>
    <mergeCell ref="M11:N11"/>
    <mergeCell ref="M12:N12"/>
    <mergeCell ref="O10:P10"/>
    <mergeCell ref="M10:N10"/>
    <mergeCell ref="M13:N13"/>
    <mergeCell ref="M14:N14"/>
    <mergeCell ref="M17:N17"/>
    <mergeCell ref="A19:C19"/>
    <mergeCell ref="F14:H14"/>
    <mergeCell ref="F15:H15"/>
    <mergeCell ref="O17:P17"/>
    <mergeCell ref="O18:P18"/>
    <mergeCell ref="O19:P19"/>
    <mergeCell ref="M18:N18"/>
    <mergeCell ref="F12:G12"/>
    <mergeCell ref="F16:H16"/>
    <mergeCell ref="F13:G13"/>
    <mergeCell ref="M19:N19"/>
    <mergeCell ref="O14:P14"/>
    <mergeCell ref="A18:C18"/>
    <mergeCell ref="F362:G362"/>
    <mergeCell ref="F360:G360"/>
    <mergeCell ref="F361:G361"/>
    <mergeCell ref="D318:E318"/>
    <mergeCell ref="A235:B235"/>
    <mergeCell ref="D203:E203"/>
    <mergeCell ref="D204:E204"/>
    <mergeCell ref="D319:E319"/>
    <mergeCell ref="D320:E320"/>
    <mergeCell ref="D231:E231"/>
    <mergeCell ref="D233:E233"/>
    <mergeCell ref="D234:E234"/>
    <mergeCell ref="D247:E247"/>
    <mergeCell ref="D266:I270"/>
    <mergeCell ref="D271:E271"/>
    <mergeCell ref="D214:F214"/>
    <mergeCell ref="D207:E207"/>
    <mergeCell ref="D198:E198"/>
    <mergeCell ref="D199:E199"/>
    <mergeCell ref="D200:E200"/>
    <mergeCell ref="D305:I309"/>
    <mergeCell ref="F343:Q343"/>
    <mergeCell ref="F357:G357"/>
    <mergeCell ref="F356:G356"/>
    <mergeCell ref="B390:C390"/>
    <mergeCell ref="B391:C391"/>
    <mergeCell ref="J314:K314"/>
    <mergeCell ref="J207:K207"/>
    <mergeCell ref="D334:F334"/>
    <mergeCell ref="D314:E314"/>
    <mergeCell ref="D315:E315"/>
    <mergeCell ref="D321:E321"/>
    <mergeCell ref="D322:E322"/>
    <mergeCell ref="D323:E323"/>
    <mergeCell ref="D324:E324"/>
    <mergeCell ref="D316:E316"/>
    <mergeCell ref="D317:E317"/>
    <mergeCell ref="D311:E311"/>
    <mergeCell ref="D224:I228"/>
    <mergeCell ref="D229:E229"/>
    <mergeCell ref="D230:E230"/>
    <mergeCell ref="B386:C386"/>
    <mergeCell ref="B387:C387"/>
    <mergeCell ref="A241:B241"/>
    <mergeCell ref="A242:B242"/>
    <mergeCell ref="A231:B231"/>
    <mergeCell ref="A239:B239"/>
    <mergeCell ref="A240:B240"/>
    <mergeCell ref="A236:B236"/>
    <mergeCell ref="A237:B237"/>
    <mergeCell ref="A238:B238"/>
    <mergeCell ref="A234:B234"/>
    <mergeCell ref="A232:B232"/>
    <mergeCell ref="A233:B233"/>
    <mergeCell ref="A246:B246"/>
    <mergeCell ref="A247:B247"/>
    <mergeCell ref="D191:E191"/>
    <mergeCell ref="G54:L54"/>
    <mergeCell ref="D189:E189"/>
    <mergeCell ref="J190:K190"/>
    <mergeCell ref="J191:K191"/>
    <mergeCell ref="D190:E190"/>
    <mergeCell ref="O21:P21"/>
    <mergeCell ref="M23:N23"/>
    <mergeCell ref="J150:K150"/>
    <mergeCell ref="J74:K74"/>
    <mergeCell ref="J75:K75"/>
    <mergeCell ref="J76:K76"/>
    <mergeCell ref="J81:K81"/>
    <mergeCell ref="J111:K111"/>
    <mergeCell ref="J112:K112"/>
    <mergeCell ref="D159:F159"/>
    <mergeCell ref="D157:F157"/>
    <mergeCell ref="J149:K149"/>
    <mergeCell ref="M21:N21"/>
    <mergeCell ref="O29:P29"/>
    <mergeCell ref="J148:K148"/>
    <mergeCell ref="J161:K161"/>
    <mergeCell ref="J160:K160"/>
    <mergeCell ref="J189:K189"/>
    <mergeCell ref="B405:C405"/>
    <mergeCell ref="B400:C400"/>
    <mergeCell ref="B389:C389"/>
    <mergeCell ref="B410:C410"/>
    <mergeCell ref="B406:C406"/>
    <mergeCell ref="A243:B243"/>
    <mergeCell ref="A244:B244"/>
    <mergeCell ref="A245:B245"/>
    <mergeCell ref="B403:C403"/>
    <mergeCell ref="B407:C407"/>
    <mergeCell ref="B408:C408"/>
    <mergeCell ref="B409:C409"/>
    <mergeCell ref="B404:C404"/>
    <mergeCell ref="B394:C394"/>
    <mergeCell ref="B395:C395"/>
    <mergeCell ref="B396:C396"/>
    <mergeCell ref="B397:C397"/>
    <mergeCell ref="B398:C398"/>
    <mergeCell ref="B399:C399"/>
    <mergeCell ref="B401:C401"/>
    <mergeCell ref="B402:C402"/>
    <mergeCell ref="B392:C392"/>
    <mergeCell ref="B393:C393"/>
    <mergeCell ref="B388:C388"/>
    <mergeCell ref="A4:D4"/>
    <mergeCell ref="J157:K157"/>
    <mergeCell ref="J115:K115"/>
    <mergeCell ref="J118:K118"/>
    <mergeCell ref="J117:K117"/>
    <mergeCell ref="J155:K155"/>
    <mergeCell ref="J156:K156"/>
    <mergeCell ref="D149:F149"/>
    <mergeCell ref="D150:F150"/>
    <mergeCell ref="D116:F116"/>
    <mergeCell ref="J119:K119"/>
    <mergeCell ref="A117:B117"/>
    <mergeCell ref="A119:B119"/>
    <mergeCell ref="A120:B120"/>
    <mergeCell ref="A85:B85"/>
    <mergeCell ref="A90:B90"/>
    <mergeCell ref="D112:F112"/>
    <mergeCell ref="D117:F117"/>
    <mergeCell ref="A121:B121"/>
    <mergeCell ref="A122:B122"/>
    <mergeCell ref="A123:B123"/>
    <mergeCell ref="A124:B124"/>
    <mergeCell ref="A87:B87"/>
    <mergeCell ref="A109:B109"/>
    <mergeCell ref="D197:E197"/>
    <mergeCell ref="D192:E192"/>
    <mergeCell ref="J192:K192"/>
    <mergeCell ref="J193:K193"/>
    <mergeCell ref="J194:K194"/>
    <mergeCell ref="D193:E193"/>
    <mergeCell ref="D194:E194"/>
    <mergeCell ref="I27:M27"/>
    <mergeCell ref="D312:E312"/>
    <mergeCell ref="J311:K311"/>
    <mergeCell ref="J272:K272"/>
    <mergeCell ref="D275:E275"/>
    <mergeCell ref="J273:K273"/>
    <mergeCell ref="D69:I73"/>
    <mergeCell ref="J229:K229"/>
    <mergeCell ref="J230:K230"/>
    <mergeCell ref="J231:K231"/>
    <mergeCell ref="D232:E232"/>
    <mergeCell ref="J232:K232"/>
    <mergeCell ref="D202:E202"/>
    <mergeCell ref="D195:E195"/>
    <mergeCell ref="J198:K198"/>
    <mergeCell ref="J199:K199"/>
    <mergeCell ref="J206:K206"/>
    <mergeCell ref="E428:G428"/>
    <mergeCell ref="J158:K158"/>
    <mergeCell ref="J159:K159"/>
    <mergeCell ref="D115:F115"/>
    <mergeCell ref="J327:K327"/>
    <mergeCell ref="J316:K316"/>
    <mergeCell ref="J317:K317"/>
    <mergeCell ref="J318:K318"/>
    <mergeCell ref="J319:K319"/>
    <mergeCell ref="J320:K320"/>
    <mergeCell ref="J326:K326"/>
    <mergeCell ref="F345:G345"/>
    <mergeCell ref="F348:G348"/>
    <mergeCell ref="F352:G352"/>
    <mergeCell ref="F351:J351"/>
    <mergeCell ref="J312:K312"/>
    <mergeCell ref="J313:K313"/>
    <mergeCell ref="D310:E310"/>
    <mergeCell ref="J310:K310"/>
    <mergeCell ref="D119:F119"/>
    <mergeCell ref="F344:J344"/>
    <mergeCell ref="D325:E325"/>
    <mergeCell ref="D326:E326"/>
    <mergeCell ref="D327:E327"/>
    <mergeCell ref="J234:K234"/>
    <mergeCell ref="D235:E235"/>
    <mergeCell ref="J235:K235"/>
    <mergeCell ref="D236:E236"/>
    <mergeCell ref="J236:K236"/>
    <mergeCell ref="D237:E237"/>
    <mergeCell ref="J237:K237"/>
    <mergeCell ref="D245:E245"/>
    <mergeCell ref="D246:E246"/>
    <mergeCell ref="J246:K246"/>
    <mergeCell ref="J247:K247"/>
    <mergeCell ref="D254:F254"/>
    <mergeCell ref="D238:E238"/>
    <mergeCell ref="J238:K238"/>
    <mergeCell ref="D239:E239"/>
    <mergeCell ref="J239:K239"/>
    <mergeCell ref="D240:E240"/>
    <mergeCell ref="D241:E241"/>
    <mergeCell ref="D242:E242"/>
    <mergeCell ref="D243:E243"/>
    <mergeCell ref="D244:E244"/>
  </mergeCells>
  <phoneticPr fontId="0" type="noConversion"/>
  <dataValidations count="1">
    <dataValidation type="list" allowBlank="1" showInputMessage="1" showErrorMessage="1" sqref="L73:Q73 L108:Q108 L147:Q147 L188:Q188 L228:Q228 L270:Q270 L309:Q309" xr:uid="{6201E2F5-1ACB-450B-A251-06096D0F4AFA}">
      <formula1>$U$68:$U$137</formula1>
    </dataValidation>
  </dataValidations>
  <hyperlinks>
    <hyperlink ref="I60" location="urakkamittausp.!A1" display="etusivu" xr:uid="{00000000-0004-0000-0000-000000000000}"/>
    <hyperlink ref="B67:S67" location="Taul1!A1" display="etusivu" xr:uid="{00000000-0004-0000-0000-000001000000}"/>
    <hyperlink ref="I223" location="urakkamittausp.!A1" display="etusivu" xr:uid="{00000000-0004-0000-0000-000002000000}"/>
    <hyperlink ref="A4:C4" location="Taul1!A69" display="Urakkapöytäkirja" xr:uid="{00000000-0004-0000-0000-000003000000}"/>
    <hyperlink ref="I68" location="urakkamittausp.!A1" display="etusivu" xr:uid="{00000000-0004-0000-0000-000004000000}"/>
    <hyperlink ref="I421" location="urakkamittausp.!A1" display="etusivu" xr:uid="{00000000-0004-0000-0000-000006000000}"/>
    <hyperlink ref="F13:G13" location="Välipohjat!A1" display="Välipohjat" xr:uid="{00000000-0004-0000-0000-000007000000}"/>
    <hyperlink ref="F14:H14" location="etumieslisä!A1" display="Etumieslisä" xr:uid="{00000000-0004-0000-0000-000008000000}"/>
    <hyperlink ref="F15:H15" location="jakolista!A1" display="Jakolista" xr:uid="{00000000-0004-0000-0000-000009000000}"/>
    <hyperlink ref="F16:H16" location="'NHK-muuttuu kesken urakan'!A1" display="NHK-muuttuu kesken urakan" xr:uid="{00000000-0004-0000-0000-00000B000000}"/>
    <hyperlink ref="F12:G12" location="urakkatunnit!A1" display="Urakkatunnit" xr:uid="{00000000-0004-0000-0000-00000C000000}"/>
    <hyperlink ref="I265" location="urakkamittausp.!A1" display="etusivu" xr:uid="{00000000-0004-0000-0000-00000D000000}"/>
    <hyperlink ref="I142" location="urakkamittausp.!A1" display="etusivu" xr:uid="{00000000-0004-0000-0000-00000E000000}"/>
    <hyperlink ref="I103" location="urakkamittausp.!A1" display="etusivu" xr:uid="{00000000-0004-0000-0000-00000F000000}"/>
    <hyperlink ref="I183" location="urakkamittausp.!A1" display="etusivu" xr:uid="{00000000-0004-0000-0000-000010000000}"/>
    <hyperlink ref="D304:I304" location="Taul1!A1" display="etusivu" xr:uid="{00000000-0004-0000-0000-000011000000}"/>
    <hyperlink ref="I304" location="urakkamittausp.!A1" display="etusivu" xr:uid="{00000000-0004-0000-0000-000012000000}"/>
    <hyperlink ref="I342" location="urakkamittausp.!A1" display="etusivu" xr:uid="{00000000-0004-0000-0000-000013000000}"/>
    <hyperlink ref="A5:D5" location="urakkamittausp.!A102" display="Suuttimet kierreputki" xr:uid="{00000000-0004-0000-0000-000014000000}"/>
    <hyperlink ref="A6:D6" location="urakkamittausp.!A138" display="Suuttimet uraputki" xr:uid="{00000000-0004-0000-0000-000015000000}"/>
    <hyperlink ref="A7:C7" location="urakkamittausp.!A184" display="Syöttörunkoputki puristamalla" xr:uid="{00000000-0004-0000-0000-000016000000}"/>
    <hyperlink ref="A8:C8" location="urakkamittausp.!A228" display="Syöttörunkoputki uraliitoksin" xr:uid="{00000000-0004-0000-0000-000017000000}"/>
    <hyperlink ref="A9:C9" location="urakkamittausp.!A273" display="Suuttimet kierreputkella" xr:uid="{00000000-0004-0000-0000-000018000000}"/>
    <hyperlink ref="A10:C10" location="urakkamittausp.!A307" display="Suuttimet uraputkella" xr:uid="{00000000-0004-0000-0000-000019000000}"/>
    <hyperlink ref="A11:C11" location="urakkamittausp.!A244" display="Suuttimet puristamalla" xr:uid="{00000000-0004-0000-0000-00001A000000}"/>
    <hyperlink ref="A12:C12" location="urakkamittausp.!A282" display="Kojeet ja varusteet" xr:uid="{00000000-0004-0000-0000-00001B000000}"/>
    <hyperlink ref="A13:C13" location="urakkamittausp.!A424" display="Muut sovitut" xr:uid="{00000000-0004-0000-0000-00001C000000}"/>
    <hyperlink ref="A14:C14" location="urakkamittausp.!A459" display="Normiaikojen summa" xr:uid="{00000000-0004-0000-0000-00001D000000}"/>
    <hyperlink ref="A31" r:id="rId1" xr:uid="{E97D4BB1-C5AE-425B-9C69-2D293D8FD644}"/>
    <hyperlink ref="J384" location="urakkamittausp.!A1" display="etusivu" xr:uid="{435CDFF8-F7B6-46A7-947F-E8174D106A8E}"/>
    <hyperlink ref="A7:D7" location="urakkamittausp.!A175" display="Suuttimet puristamalla" xr:uid="{B864D1EF-8819-4910-8F5D-80C4D9D24CE7}"/>
    <hyperlink ref="A8:D8" location="urakkamittausp.!A219" display="Syöttörunkoputki hitsattavat" xr:uid="{36BA9512-8AE2-4182-8D4E-EEDF735458EA}"/>
    <hyperlink ref="A9:D9" location="urakkamittausp.!A259" display="Syöttörunkoputki kierreputki" xr:uid="{78FB2B36-1CB4-4CE0-B8FE-33B979CEF261}"/>
    <hyperlink ref="A10:D10" location="urakkamittausp.!A301" display="Syöttörunkoputki puristamalla" xr:uid="{8EDF09F3-5582-47F0-B8C3-04262D456229}"/>
    <hyperlink ref="A11:D11" location="urakkamittausp.!A340" display="Syöttörunkoputket uraliitoksin" xr:uid="{FC6509D1-CA85-43B3-9ED4-B1731A400D1E}"/>
    <hyperlink ref="A12:D12" location="urakkamittausp.!A377" display="Kojeet ja varusteet" xr:uid="{5C803631-0BD0-428E-B452-2A4E590E61DD}"/>
    <hyperlink ref="A13:D13" location="urakkamittausp.!A420" display="Muut sovitut" xr:uid="{1966E28B-1CFF-4C72-BB53-914695CC5269}"/>
    <hyperlink ref="A14:D14" location="urakkamittausp.!A455" display="Normiaikojen summa" xr:uid="{8D53EC23-5419-4E2F-94FB-5DA2A182A15E}"/>
    <hyperlink ref="A4" location="urakkamittausp.!A63" display="Urakkapöytäkirja" xr:uid="{00000000-0004-0000-0000-00000A000000}"/>
  </hyperlinks>
  <printOptions horizontalCentered="1" gridLinesSet="0"/>
  <pageMargins left="0" right="0" top="0.98425196850393704" bottom="0.98425196850393704" header="0.51181102362204722" footer="0.31496062992125984"/>
  <pageSetup paperSize="9" scale="89" orientation="landscape" horizontalDpi="360" verticalDpi="360" r:id="rId2"/>
  <headerFooter alignWithMargins="0">
    <oddFooter>&amp;Rsivu &amp;P</oddFooter>
  </headerFooter>
  <rowBreaks count="10" manualBreakCount="10">
    <brk id="34" max="16383" man="1"/>
    <brk id="63" max="16383" man="1"/>
    <brk id="99" max="16383" man="1"/>
    <brk id="138" max="16383" man="1"/>
    <brk id="219" max="17" man="1"/>
    <brk id="258" max="17" man="1"/>
    <brk id="298" max="17" man="1"/>
    <brk id="887" max="16383" man="1"/>
    <brk id="919" max="16383" man="1"/>
    <brk id="958" max="16383" man="1"/>
  </rowBreaks>
  <colBreaks count="1" manualBreakCount="1">
    <brk id="18" max="1048575" man="1"/>
  </colBreaks>
  <cellWatches>
    <cellWatch r="F13"/>
    <cellWatch r="F12"/>
  </cellWatche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17"/>
  <dimension ref="A1:N32"/>
  <sheetViews>
    <sheetView showGridLines="0" workbookViewId="0"/>
  </sheetViews>
  <sheetFormatPr defaultColWidth="8.81640625" defaultRowHeight="12.5" x14ac:dyDescent="0.25"/>
  <cols>
    <col min="3" max="3" width="11.1796875" customWidth="1"/>
    <col min="4" max="12" width="7.7265625" customWidth="1"/>
    <col min="15" max="15" width="11.26953125" customWidth="1"/>
    <col min="16" max="16" width="4" customWidth="1"/>
  </cols>
  <sheetData>
    <row r="1" spans="1:13" ht="14" x14ac:dyDescent="0.3">
      <c r="A1" s="321" t="s">
        <v>72</v>
      </c>
      <c r="B1" s="23"/>
      <c r="C1" s="23"/>
      <c r="D1" s="23"/>
      <c r="E1" s="23"/>
      <c r="F1" s="88"/>
      <c r="G1" s="88"/>
      <c r="H1" s="88"/>
      <c r="I1" s="198"/>
    </row>
    <row r="2" spans="1:13" x14ac:dyDescent="0.25">
      <c r="B2" s="23"/>
      <c r="C2" s="23"/>
      <c r="D2" s="23"/>
      <c r="E2" s="39"/>
      <c r="F2" s="23"/>
      <c r="G2" s="23"/>
      <c r="H2" s="23"/>
    </row>
    <row r="3" spans="1:13" x14ac:dyDescent="0.25">
      <c r="E3" s="39"/>
    </row>
    <row r="4" spans="1:13" ht="15.5" x14ac:dyDescent="0.35">
      <c r="E4" s="39"/>
      <c r="F4" s="151"/>
      <c r="G4" s="913" t="s">
        <v>34</v>
      </c>
      <c r="H4" s="913"/>
    </row>
    <row r="5" spans="1:13" ht="12.75" customHeight="1" x14ac:dyDescent="0.25">
      <c r="D5" t="s">
        <v>85</v>
      </c>
    </row>
    <row r="6" spans="1:13" ht="13" thickBot="1" x14ac:dyDescent="0.3">
      <c r="D6" s="228"/>
      <c r="E6" s="229"/>
      <c r="F6" s="230"/>
      <c r="G6" s="230"/>
      <c r="H6" s="230"/>
      <c r="I6" s="230"/>
      <c r="J6" s="230"/>
      <c r="K6" s="230"/>
      <c r="L6" s="230"/>
      <c r="M6" s="151" t="s">
        <v>35</v>
      </c>
    </row>
    <row r="7" spans="1:13" x14ac:dyDescent="0.25">
      <c r="A7" s="914">
        <f>urakkatunnit!A10</f>
        <v>0</v>
      </c>
      <c r="B7" s="915"/>
      <c r="C7" s="915"/>
      <c r="D7" s="227"/>
      <c r="E7" s="227"/>
      <c r="F7" s="227"/>
      <c r="G7" s="227"/>
      <c r="H7" s="227"/>
      <c r="I7" s="227"/>
      <c r="J7" s="227"/>
      <c r="K7" s="227"/>
      <c r="L7" s="227"/>
      <c r="M7" s="156">
        <f>SUM(D7:L7)</f>
        <v>0</v>
      </c>
    </row>
    <row r="8" spans="1:13" x14ac:dyDescent="0.25">
      <c r="A8" s="905">
        <f>urakkatunnit!A11</f>
        <v>0</v>
      </c>
      <c r="B8" s="906"/>
      <c r="C8" s="906"/>
      <c r="D8" s="227"/>
      <c r="E8" s="227"/>
      <c r="F8" s="227"/>
      <c r="G8" s="227"/>
      <c r="H8" s="227"/>
      <c r="I8" s="227"/>
      <c r="J8" s="227"/>
      <c r="K8" s="227"/>
      <c r="L8" s="227"/>
      <c r="M8" s="157">
        <f>SUM(D8:L8)</f>
        <v>0</v>
      </c>
    </row>
    <row r="9" spans="1:13" x14ac:dyDescent="0.25">
      <c r="A9" s="905">
        <f>urakkatunnit!A12</f>
        <v>0</v>
      </c>
      <c r="B9" s="906"/>
      <c r="C9" s="906"/>
      <c r="D9" s="227"/>
      <c r="E9" s="227"/>
      <c r="F9" s="227"/>
      <c r="G9" s="227"/>
      <c r="H9" s="227"/>
      <c r="I9" s="227"/>
      <c r="J9" s="227"/>
      <c r="K9" s="227"/>
      <c r="L9" s="227"/>
      <c r="M9" s="157">
        <f t="shared" ref="M9:M23" si="0">SUM(D9:L9)</f>
        <v>0</v>
      </c>
    </row>
    <row r="10" spans="1:13" x14ac:dyDescent="0.25">
      <c r="A10" s="905">
        <f>urakkatunnit!A13</f>
        <v>0</v>
      </c>
      <c r="B10" s="906"/>
      <c r="C10" s="906"/>
      <c r="D10" s="227"/>
      <c r="E10" s="227"/>
      <c r="F10" s="227"/>
      <c r="G10" s="227"/>
      <c r="H10" s="227"/>
      <c r="I10" s="227"/>
      <c r="J10" s="227"/>
      <c r="K10" s="227"/>
      <c r="L10" s="227"/>
      <c r="M10" s="157">
        <f t="shared" si="0"/>
        <v>0</v>
      </c>
    </row>
    <row r="11" spans="1:13" x14ac:dyDescent="0.25">
      <c r="A11" s="905">
        <f>urakkatunnit!A14</f>
        <v>0</v>
      </c>
      <c r="B11" s="906"/>
      <c r="C11" s="906"/>
      <c r="D11" s="227"/>
      <c r="E11" s="227"/>
      <c r="F11" s="227"/>
      <c r="G11" s="227"/>
      <c r="H11" s="227"/>
      <c r="I11" s="227"/>
      <c r="J11" s="227"/>
      <c r="K11" s="227"/>
      <c r="L11" s="227"/>
      <c r="M11" s="157">
        <f t="shared" si="0"/>
        <v>0</v>
      </c>
    </row>
    <row r="12" spans="1:13" x14ac:dyDescent="0.25">
      <c r="A12" s="907">
        <f>urakkatunnit!A15</f>
        <v>0</v>
      </c>
      <c r="B12" s="908"/>
      <c r="C12" s="909"/>
      <c r="D12" s="227"/>
      <c r="E12" s="227"/>
      <c r="F12" s="227"/>
      <c r="G12" s="227"/>
      <c r="H12" s="227"/>
      <c r="I12" s="227"/>
      <c r="J12" s="227"/>
      <c r="K12" s="227"/>
      <c r="L12" s="227"/>
      <c r="M12" s="157">
        <f t="shared" si="0"/>
        <v>0</v>
      </c>
    </row>
    <row r="13" spans="1:13" x14ac:dyDescent="0.25">
      <c r="A13" s="907">
        <f>urakkatunnit!A16</f>
        <v>0</v>
      </c>
      <c r="B13" s="908"/>
      <c r="C13" s="909"/>
      <c r="D13" s="227"/>
      <c r="E13" s="227"/>
      <c r="F13" s="227"/>
      <c r="G13" s="227"/>
      <c r="H13" s="227"/>
      <c r="I13" s="227"/>
      <c r="J13" s="227"/>
      <c r="K13" s="227"/>
      <c r="L13" s="227"/>
      <c r="M13" s="157">
        <f t="shared" si="0"/>
        <v>0</v>
      </c>
    </row>
    <row r="14" spans="1:13" x14ac:dyDescent="0.25">
      <c r="A14" s="907">
        <f>urakkatunnit!A17</f>
        <v>0</v>
      </c>
      <c r="B14" s="908"/>
      <c r="C14" s="909"/>
      <c r="D14" s="227"/>
      <c r="E14" s="227"/>
      <c r="F14" s="227"/>
      <c r="G14" s="227"/>
      <c r="H14" s="227"/>
      <c r="I14" s="227"/>
      <c r="J14" s="227"/>
      <c r="K14" s="227"/>
      <c r="L14" s="227"/>
      <c r="M14" s="157">
        <f t="shared" si="0"/>
        <v>0</v>
      </c>
    </row>
    <row r="15" spans="1:13" x14ac:dyDescent="0.25">
      <c r="A15" s="907">
        <f>urakkatunnit!A18</f>
        <v>0</v>
      </c>
      <c r="B15" s="908"/>
      <c r="C15" s="909"/>
      <c r="D15" s="227"/>
      <c r="E15" s="227"/>
      <c r="F15" s="227"/>
      <c r="G15" s="227"/>
      <c r="H15" s="227"/>
      <c r="I15" s="227"/>
      <c r="J15" s="227"/>
      <c r="K15" s="227"/>
      <c r="L15" s="227"/>
      <c r="M15" s="157">
        <f t="shared" si="0"/>
        <v>0</v>
      </c>
    </row>
    <row r="16" spans="1:13" x14ac:dyDescent="0.25">
      <c r="A16" s="910">
        <f>urakkatunnit!A19</f>
        <v>0</v>
      </c>
      <c r="B16" s="911"/>
      <c r="C16" s="912"/>
      <c r="D16" s="227"/>
      <c r="E16" s="227"/>
      <c r="F16" s="227"/>
      <c r="G16" s="227"/>
      <c r="H16" s="227"/>
      <c r="I16" s="227"/>
      <c r="J16" s="227"/>
      <c r="K16" s="227"/>
      <c r="L16" s="227"/>
      <c r="M16" s="202">
        <f t="shared" si="0"/>
        <v>0</v>
      </c>
    </row>
    <row r="17" spans="1:14" x14ac:dyDescent="0.25">
      <c r="A17" s="903">
        <f>urakkatunnit!A20</f>
        <v>0</v>
      </c>
      <c r="B17" s="903"/>
      <c r="C17" s="904"/>
      <c r="D17" s="227"/>
      <c r="E17" s="227"/>
      <c r="F17" s="227"/>
      <c r="G17" s="227"/>
      <c r="H17" s="227"/>
      <c r="I17" s="227"/>
      <c r="J17" s="227"/>
      <c r="K17" s="227"/>
      <c r="L17" s="227"/>
      <c r="M17" s="202">
        <f t="shared" si="0"/>
        <v>0</v>
      </c>
    </row>
    <row r="18" spans="1:14" x14ac:dyDescent="0.25">
      <c r="A18" s="903">
        <f>urakkatunnit!A21</f>
        <v>0</v>
      </c>
      <c r="B18" s="903"/>
      <c r="C18" s="904"/>
      <c r="D18" s="227"/>
      <c r="E18" s="227"/>
      <c r="F18" s="227"/>
      <c r="G18" s="227"/>
      <c r="H18" s="227"/>
      <c r="I18" s="227"/>
      <c r="J18" s="227"/>
      <c r="K18" s="227"/>
      <c r="L18" s="227"/>
      <c r="M18" s="202">
        <f t="shared" si="0"/>
        <v>0</v>
      </c>
    </row>
    <row r="19" spans="1:14" x14ac:dyDescent="0.25">
      <c r="A19" s="903">
        <f>urakkatunnit!A22</f>
        <v>0</v>
      </c>
      <c r="B19" s="903"/>
      <c r="C19" s="904"/>
      <c r="D19" s="227"/>
      <c r="E19" s="227"/>
      <c r="F19" s="227"/>
      <c r="G19" s="227"/>
      <c r="H19" s="227"/>
      <c r="I19" s="227"/>
      <c r="J19" s="227"/>
      <c r="K19" s="227"/>
      <c r="L19" s="227"/>
      <c r="M19" s="202">
        <f t="shared" si="0"/>
        <v>0</v>
      </c>
    </row>
    <row r="20" spans="1:14" x14ac:dyDescent="0.25">
      <c r="A20" s="903">
        <f>urakkatunnit!A23</f>
        <v>0</v>
      </c>
      <c r="B20" s="903"/>
      <c r="C20" s="904"/>
      <c r="D20" s="227"/>
      <c r="E20" s="227"/>
      <c r="F20" s="227"/>
      <c r="G20" s="227"/>
      <c r="H20" s="227"/>
      <c r="I20" s="227"/>
      <c r="J20" s="227"/>
      <c r="K20" s="227"/>
      <c r="L20" s="227"/>
      <c r="M20" s="202">
        <f t="shared" si="0"/>
        <v>0</v>
      </c>
    </row>
    <row r="21" spans="1:14" x14ac:dyDescent="0.25">
      <c r="A21" s="901">
        <f>urakkatunnit!A24</f>
        <v>0</v>
      </c>
      <c r="B21" s="901"/>
      <c r="C21" s="902"/>
      <c r="D21" s="227"/>
      <c r="E21" s="345"/>
      <c r="F21" s="348"/>
      <c r="G21" s="345"/>
      <c r="H21" s="345"/>
      <c r="I21" s="345"/>
      <c r="J21" s="345"/>
      <c r="K21" s="345"/>
      <c r="L21" s="345"/>
      <c r="M21" s="202">
        <f t="shared" si="0"/>
        <v>0</v>
      </c>
    </row>
    <row r="22" spans="1:14" x14ac:dyDescent="0.25">
      <c r="A22" s="901">
        <f>urakkatunnit!A26</f>
        <v>0</v>
      </c>
      <c r="B22" s="901"/>
      <c r="C22" s="902"/>
      <c r="D22" s="227"/>
      <c r="E22" s="358"/>
      <c r="F22" s="358"/>
      <c r="G22" s="358"/>
      <c r="H22" s="358"/>
      <c r="I22" s="358"/>
      <c r="J22" s="358"/>
      <c r="K22" s="358"/>
      <c r="L22" s="358"/>
      <c r="M22" s="202">
        <f t="shared" si="0"/>
        <v>0</v>
      </c>
    </row>
    <row r="23" spans="1:14" x14ac:dyDescent="0.25">
      <c r="A23" s="901">
        <f>urakkatunnit!A27</f>
        <v>0</v>
      </c>
      <c r="B23" s="901"/>
      <c r="C23" s="902"/>
      <c r="D23" s="227"/>
      <c r="E23" s="227"/>
      <c r="F23" s="227"/>
      <c r="G23" s="227"/>
      <c r="H23" s="227"/>
      <c r="I23" s="227"/>
      <c r="J23" s="227"/>
      <c r="K23" s="227"/>
      <c r="L23" s="227"/>
      <c r="M23" s="202">
        <f t="shared" si="0"/>
        <v>0</v>
      </c>
    </row>
    <row r="24" spans="1:14" x14ac:dyDescent="0.25">
      <c r="A24" s="901">
        <f>urakkatunnit!A28</f>
        <v>0</v>
      </c>
      <c r="B24" s="901"/>
      <c r="C24" s="902"/>
      <c r="D24" s="227"/>
      <c r="E24" s="359"/>
      <c r="F24" s="359"/>
      <c r="G24" s="359"/>
      <c r="H24" s="359"/>
      <c r="I24" s="359"/>
      <c r="J24" s="359"/>
      <c r="K24" s="359"/>
      <c r="L24" s="359"/>
      <c r="M24" s="202">
        <f>SUM(D24:L24)</f>
        <v>0</v>
      </c>
    </row>
    <row r="25" spans="1:14" x14ac:dyDescent="0.25">
      <c r="A25" s="903">
        <f>urakkatunnit!A29</f>
        <v>0</v>
      </c>
      <c r="B25" s="903"/>
      <c r="C25" s="904"/>
      <c r="D25" s="227"/>
      <c r="E25" s="227"/>
      <c r="F25" s="227"/>
      <c r="G25" s="227"/>
      <c r="H25" s="227"/>
      <c r="I25" s="227"/>
      <c r="J25" s="227"/>
      <c r="K25" s="227"/>
      <c r="L25" s="227"/>
      <c r="M25" s="157">
        <f>SUM(D25:L25)</f>
        <v>0</v>
      </c>
    </row>
    <row r="26" spans="1:14" x14ac:dyDescent="0.25">
      <c r="C26" s="48" t="s">
        <v>102</v>
      </c>
      <c r="D26" s="319">
        <f t="shared" ref="D26:L26" si="1">SUM(D7:D25)</f>
        <v>0</v>
      </c>
      <c r="E26" s="77">
        <f t="shared" si="1"/>
        <v>0</v>
      </c>
      <c r="F26" s="347">
        <f t="shared" si="1"/>
        <v>0</v>
      </c>
      <c r="G26" s="347">
        <f t="shared" si="1"/>
        <v>0</v>
      </c>
      <c r="H26" s="347">
        <f t="shared" si="1"/>
        <v>0</v>
      </c>
      <c r="I26" s="347">
        <f t="shared" si="1"/>
        <v>0</v>
      </c>
      <c r="J26" s="347">
        <f t="shared" si="1"/>
        <v>0</v>
      </c>
      <c r="K26" s="347">
        <f t="shared" si="1"/>
        <v>0</v>
      </c>
      <c r="L26" s="347">
        <f t="shared" si="1"/>
        <v>0</v>
      </c>
      <c r="M26" s="24"/>
    </row>
    <row r="27" spans="1:14" ht="13" thickBot="1" x14ac:dyDescent="0.3">
      <c r="D27" s="23"/>
      <c r="E27" s="23"/>
      <c r="F27" s="23"/>
      <c r="L27" s="95" t="s">
        <v>36</v>
      </c>
      <c r="M27" s="346">
        <f>SUM(D26:L26)</f>
        <v>0</v>
      </c>
    </row>
    <row r="28" spans="1:14" x14ac:dyDescent="0.25">
      <c r="A28" s="234"/>
      <c r="B28" s="234"/>
      <c r="C28" s="234"/>
      <c r="D28" s="234"/>
      <c r="E28" s="234"/>
    </row>
    <row r="29" spans="1:14" x14ac:dyDescent="0.25">
      <c r="A29" s="234"/>
      <c r="B29" s="234"/>
      <c r="C29" s="235"/>
      <c r="D29" s="234"/>
      <c r="E29" s="234"/>
    </row>
    <row r="31" spans="1:14" x14ac:dyDescent="0.25">
      <c r="N31" t="s">
        <v>78</v>
      </c>
    </row>
    <row r="32" spans="1:14" x14ac:dyDescent="0.25">
      <c r="A32" s="234"/>
      <c r="B32" s="234"/>
      <c r="C32" s="234"/>
      <c r="D32" s="234"/>
      <c r="E32" s="234"/>
    </row>
  </sheetData>
  <sheetProtection algorithmName="SHA-512" hashValue="lBgDt8NN5Ddj6ctVdrVYwt+/z3NPlqFLPgbYmU85mtSxlQnM5+lUW9tImJsxjCfhqkAD4wMcuFACVzT3IkLVnQ==" saltValue="whrXLjQ9I+Akz3QgdBXf8g==" spinCount="100000" sheet="1"/>
  <mergeCells count="20">
    <mergeCell ref="G4:H4"/>
    <mergeCell ref="A7:C7"/>
    <mergeCell ref="A8:C8"/>
    <mergeCell ref="A9:C9"/>
    <mergeCell ref="A14:C14"/>
    <mergeCell ref="A22:C22"/>
    <mergeCell ref="A23:C23"/>
    <mergeCell ref="A24:C24"/>
    <mergeCell ref="A25:C25"/>
    <mergeCell ref="A10:C10"/>
    <mergeCell ref="A11:C11"/>
    <mergeCell ref="A12:C12"/>
    <mergeCell ref="A13:C13"/>
    <mergeCell ref="A15:C15"/>
    <mergeCell ref="A16:C16"/>
    <mergeCell ref="A21:C21"/>
    <mergeCell ref="A17:C17"/>
    <mergeCell ref="A18:C18"/>
    <mergeCell ref="A19:C19"/>
    <mergeCell ref="A20:C20"/>
  </mergeCells>
  <phoneticPr fontId="0" type="noConversion"/>
  <hyperlinks>
    <hyperlink ref="A1" location="urakkamittausp.!A1" display="etusivu" xr:uid="{00000000-0004-0000-0900-000000000000}"/>
  </hyperlinks>
  <printOptions gridLinesSet="0"/>
  <pageMargins left="0" right="0" top="0.98425196850393704" bottom="0.98425196850393704" header="0.51181102362204722" footer="0.51181102362204722"/>
  <pageSetup paperSize="9" orientation="landscape" horizontalDpi="360" verticalDpi="360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ul16"/>
  <dimension ref="A1:K37"/>
  <sheetViews>
    <sheetView showGridLines="0" workbookViewId="0"/>
  </sheetViews>
  <sheetFormatPr defaultColWidth="8.81640625" defaultRowHeight="12.5" x14ac:dyDescent="0.25"/>
  <cols>
    <col min="1" max="1" width="10.26953125" customWidth="1"/>
    <col min="4" max="4" width="8.26953125" customWidth="1"/>
    <col min="5" max="5" width="11.453125" customWidth="1"/>
    <col min="8" max="8" width="7.1796875" customWidth="1"/>
    <col min="9" max="9" width="4.26953125" customWidth="1"/>
    <col min="10" max="10" width="12.7265625" customWidth="1"/>
    <col min="11" max="11" width="3.453125" customWidth="1"/>
  </cols>
  <sheetData>
    <row r="1" spans="1:11" ht="15.5" x14ac:dyDescent="0.35">
      <c r="A1" s="321" t="s">
        <v>72</v>
      </c>
      <c r="D1" s="158" t="s">
        <v>40</v>
      </c>
      <c r="E1" s="52"/>
      <c r="F1" s="52"/>
      <c r="H1" s="52"/>
      <c r="I1" s="52"/>
      <c r="J1" s="52"/>
      <c r="K1" s="52"/>
    </row>
    <row r="2" spans="1:11" ht="16" thickBot="1" x14ac:dyDescent="0.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6" thickBot="1" x14ac:dyDescent="0.4">
      <c r="A3" s="206">
        <f>SUM(urakkamittausp.!$I$431)</f>
        <v>0</v>
      </c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5.5" x14ac:dyDescent="0.35">
      <c r="A4" s="128"/>
      <c r="B4" s="52"/>
      <c r="C4" s="52"/>
      <c r="D4" s="52"/>
      <c r="E4" s="52"/>
      <c r="F4" s="52"/>
      <c r="G4" s="52"/>
      <c r="I4" s="158"/>
      <c r="J4" s="158"/>
      <c r="K4" s="158"/>
    </row>
    <row r="5" spans="1:11" ht="15.5" x14ac:dyDescent="0.3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.5" x14ac:dyDescent="0.35">
      <c r="A6" s="52"/>
      <c r="B6" s="52" t="s">
        <v>41</v>
      </c>
      <c r="C6" s="199">
        <f>urakkatunnit!$D$4</f>
        <v>0</v>
      </c>
      <c r="D6" s="52" t="s">
        <v>78</v>
      </c>
      <c r="E6" s="129">
        <f>urakkatunnit!$B$35</f>
        <v>0</v>
      </c>
      <c r="F6" s="52" t="s">
        <v>42</v>
      </c>
      <c r="G6" s="52"/>
      <c r="H6" s="52"/>
      <c r="I6" s="52"/>
      <c r="J6" s="52"/>
      <c r="K6" s="52"/>
    </row>
    <row r="7" spans="1:11" ht="15.5" x14ac:dyDescent="0.35">
      <c r="A7" s="52"/>
      <c r="B7" s="52" t="s">
        <v>43</v>
      </c>
      <c r="C7" s="199">
        <f>urakkatunnit!$D$5</f>
        <v>0</v>
      </c>
      <c r="D7" s="52" t="s">
        <v>78</v>
      </c>
      <c r="E7" s="129">
        <f>urakkatunnit!$D$35</f>
        <v>0</v>
      </c>
      <c r="F7" s="52" t="s">
        <v>42</v>
      </c>
      <c r="G7" s="52"/>
      <c r="H7" s="52"/>
      <c r="I7" s="52"/>
      <c r="J7" s="52"/>
      <c r="K7" s="52"/>
    </row>
    <row r="8" spans="1:11" ht="15.5" x14ac:dyDescent="0.35">
      <c r="A8" s="52"/>
      <c r="B8" s="52" t="s">
        <v>103</v>
      </c>
      <c r="C8" s="203">
        <f>urakkatunnit!$D$6</f>
        <v>0</v>
      </c>
      <c r="D8" s="52" t="s">
        <v>78</v>
      </c>
      <c r="E8" s="129">
        <f>urakkatunnit!$F$35</f>
        <v>0</v>
      </c>
      <c r="F8" s="52" t="s">
        <v>42</v>
      </c>
      <c r="G8" s="52"/>
      <c r="H8" s="52"/>
      <c r="I8" s="52"/>
      <c r="J8" s="52"/>
      <c r="K8" s="52"/>
    </row>
    <row r="9" spans="1:11" ht="15.5" x14ac:dyDescent="0.35">
      <c r="A9" s="52"/>
      <c r="B9" s="52"/>
      <c r="C9" s="52"/>
      <c r="D9" s="52"/>
      <c r="E9" s="52">
        <f>SUM(E6:E8)</f>
        <v>0</v>
      </c>
      <c r="F9" s="52" t="s">
        <v>42</v>
      </c>
      <c r="G9" s="52"/>
      <c r="H9" s="52"/>
      <c r="I9" s="52"/>
      <c r="J9" s="52"/>
      <c r="K9" s="52"/>
    </row>
    <row r="10" spans="1:11" ht="15.5" x14ac:dyDescent="0.35">
      <c r="A10" s="52"/>
      <c r="B10" s="52"/>
      <c r="C10" s="52"/>
      <c r="D10" s="52"/>
      <c r="F10" s="52"/>
      <c r="G10" s="52"/>
      <c r="H10" s="52"/>
      <c r="I10" s="52"/>
      <c r="J10" s="52"/>
      <c r="K10" s="52"/>
    </row>
    <row r="11" spans="1:11" ht="16" thickBot="1" x14ac:dyDescent="0.4">
      <c r="A11" s="52"/>
      <c r="B11" s="53">
        <f>E6</f>
        <v>0</v>
      </c>
      <c r="C11" s="127" t="s">
        <v>44</v>
      </c>
      <c r="D11" s="53">
        <v>100</v>
      </c>
      <c r="E11" s="130" t="s">
        <v>45</v>
      </c>
      <c r="F11" s="204" t="e">
        <f>B11*D11/C12</f>
        <v>#DIV/0!</v>
      </c>
      <c r="G11" s="131" t="s">
        <v>27</v>
      </c>
      <c r="H11" s="52"/>
      <c r="I11" s="52"/>
      <c r="J11" s="52"/>
      <c r="K11" s="52"/>
    </row>
    <row r="12" spans="1:11" ht="15.5" x14ac:dyDescent="0.35">
      <c r="A12" s="52"/>
      <c r="B12" s="52"/>
      <c r="C12" s="52">
        <f>E9</f>
        <v>0</v>
      </c>
      <c r="D12" s="52"/>
      <c r="E12" s="52"/>
      <c r="F12" s="52"/>
      <c r="G12" s="52"/>
      <c r="H12" s="52"/>
      <c r="I12" s="52"/>
      <c r="J12" s="52"/>
      <c r="K12" s="52"/>
    </row>
    <row r="13" spans="1:11" ht="15.5" x14ac:dyDescent="0.3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6" thickBot="1" x14ac:dyDescent="0.4">
      <c r="A14" s="52"/>
      <c r="B14" s="53">
        <f>E7</f>
        <v>0</v>
      </c>
      <c r="C14" s="127" t="s">
        <v>44</v>
      </c>
      <c r="D14" s="53">
        <v>100</v>
      </c>
      <c r="E14" s="130" t="s">
        <v>45</v>
      </c>
      <c r="F14" s="125" t="e">
        <f>B14*D14/C15</f>
        <v>#DIV/0!</v>
      </c>
      <c r="G14" s="52" t="s">
        <v>27</v>
      </c>
      <c r="H14" s="52"/>
      <c r="I14" s="52"/>
      <c r="J14" s="52"/>
      <c r="K14" s="52"/>
    </row>
    <row r="15" spans="1:11" ht="15.5" x14ac:dyDescent="0.35">
      <c r="A15" s="52"/>
      <c r="B15" s="52"/>
      <c r="C15" s="52">
        <f>E9</f>
        <v>0</v>
      </c>
      <c r="D15" s="52"/>
      <c r="E15" s="52"/>
      <c r="F15" s="52"/>
      <c r="G15" s="52"/>
      <c r="H15" s="52"/>
      <c r="I15" s="52"/>
      <c r="J15" s="52"/>
      <c r="K15" s="52"/>
    </row>
    <row r="16" spans="1:11" ht="15.5" x14ac:dyDescent="0.3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6" thickBot="1" x14ac:dyDescent="0.4">
      <c r="B17" s="53">
        <f>E8</f>
        <v>0</v>
      </c>
      <c r="C17" s="127" t="s">
        <v>44</v>
      </c>
      <c r="D17" s="53">
        <v>100</v>
      </c>
      <c r="E17" s="130" t="s">
        <v>45</v>
      </c>
      <c r="F17" s="125" t="e">
        <f>B17*D17/C18</f>
        <v>#DIV/0!</v>
      </c>
      <c r="G17" s="52" t="s">
        <v>27</v>
      </c>
    </row>
    <row r="18" spans="1:11" ht="15.5" x14ac:dyDescent="0.35">
      <c r="B18" s="52"/>
      <c r="C18" s="52">
        <f>E9</f>
        <v>0</v>
      </c>
      <c r="D18" s="52"/>
      <c r="E18" s="52"/>
      <c r="F18" s="52"/>
      <c r="G18" s="52"/>
    </row>
    <row r="21" spans="1:11" x14ac:dyDescent="0.25">
      <c r="A21" s="51">
        <f>A3</f>
        <v>0</v>
      </c>
      <c r="B21" s="51" t="s">
        <v>46</v>
      </c>
      <c r="C21" s="147" t="e">
        <f>F11</f>
        <v>#DIV/0!</v>
      </c>
      <c r="D21" s="51" t="s">
        <v>27</v>
      </c>
      <c r="E21" s="149" t="s">
        <v>45</v>
      </c>
      <c r="F21" s="51" t="e">
        <f>A21*C21/100</f>
        <v>#DIV/0!</v>
      </c>
      <c r="G21" s="51" t="s">
        <v>46</v>
      </c>
      <c r="H21" s="147">
        <f>$C$6</f>
        <v>0</v>
      </c>
      <c r="I21" s="51" t="s">
        <v>79</v>
      </c>
      <c r="J21" s="147" t="e">
        <f>F21*H21</f>
        <v>#DIV/0!</v>
      </c>
      <c r="K21" s="51" t="s">
        <v>78</v>
      </c>
    </row>
    <row r="22" spans="1:1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147"/>
      <c r="K22" s="51"/>
    </row>
    <row r="23" spans="1:11" x14ac:dyDescent="0.25">
      <c r="A23" s="51">
        <f>A3</f>
        <v>0</v>
      </c>
      <c r="B23" s="51" t="s">
        <v>46</v>
      </c>
      <c r="C23" s="147" t="e">
        <f>F14</f>
        <v>#DIV/0!</v>
      </c>
      <c r="D23" s="51" t="s">
        <v>27</v>
      </c>
      <c r="E23" s="149" t="s">
        <v>45</v>
      </c>
      <c r="F23" s="51" t="e">
        <f>A23*C23/100</f>
        <v>#DIV/0!</v>
      </c>
      <c r="G23" s="51" t="s">
        <v>46</v>
      </c>
      <c r="H23" s="147">
        <f>$C$7</f>
        <v>0</v>
      </c>
      <c r="I23" s="51" t="s">
        <v>79</v>
      </c>
      <c r="J23" s="147" t="e">
        <f>F23*H23</f>
        <v>#DIV/0!</v>
      </c>
      <c r="K23" s="51" t="s">
        <v>78</v>
      </c>
    </row>
    <row r="24" spans="1:1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147"/>
      <c r="K24" s="51"/>
    </row>
    <row r="25" spans="1:11" x14ac:dyDescent="0.25">
      <c r="A25" s="205">
        <f>A3</f>
        <v>0</v>
      </c>
      <c r="B25" s="51" t="s">
        <v>46</v>
      </c>
      <c r="C25" s="147" t="e">
        <f>F17</f>
        <v>#DIV/0!</v>
      </c>
      <c r="D25" s="51" t="s">
        <v>27</v>
      </c>
      <c r="E25" s="149" t="s">
        <v>45</v>
      </c>
      <c r="F25" s="51" t="e">
        <f>A25*C25/100</f>
        <v>#DIV/0!</v>
      </c>
      <c r="G25" s="51" t="s">
        <v>46</v>
      </c>
      <c r="H25" s="147">
        <f>C8</f>
        <v>0</v>
      </c>
      <c r="I25" s="51" t="s">
        <v>79</v>
      </c>
      <c r="J25" s="147" t="e">
        <f>F25*H25</f>
        <v>#DIV/0!</v>
      </c>
      <c r="K25" s="51" t="s">
        <v>78</v>
      </c>
    </row>
    <row r="28" spans="1:11" ht="13" thickBot="1" x14ac:dyDescent="0.3"/>
    <row r="29" spans="1:11" ht="16" thickBot="1" x14ac:dyDescent="0.4">
      <c r="F29" s="52"/>
      <c r="G29" s="53" t="s">
        <v>47</v>
      </c>
      <c r="H29" s="53"/>
      <c r="I29" s="53"/>
      <c r="J29" s="197" t="e">
        <f>SUM(J21:J25)</f>
        <v>#DIV/0!</v>
      </c>
      <c r="K29" s="53" t="s">
        <v>78</v>
      </c>
    </row>
    <row r="32" spans="1:11" ht="15.5" x14ac:dyDescent="0.3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5.5" x14ac:dyDescent="0.3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6" thickBot="1" x14ac:dyDescent="0.4">
      <c r="A34" s="52"/>
      <c r="B34" s="52"/>
      <c r="C34" s="53" t="s">
        <v>48</v>
      </c>
      <c r="D34" s="53"/>
      <c r="E34" s="53"/>
      <c r="F34" s="52"/>
      <c r="G34" s="52"/>
      <c r="H34" s="52"/>
      <c r="I34" s="52"/>
      <c r="J34" s="52"/>
      <c r="K34" s="52"/>
    </row>
    <row r="35" spans="1:11" ht="16" thickBot="1" x14ac:dyDescent="0.4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</row>
    <row r="36" spans="1:11" ht="16" thickBot="1" x14ac:dyDescent="0.4">
      <c r="A36" s="52"/>
      <c r="B36" s="52"/>
      <c r="C36" s="52"/>
      <c r="D36" s="916" t="e">
        <f>J29</f>
        <v>#DIV/0!</v>
      </c>
      <c r="E36" s="916"/>
      <c r="F36" s="53" t="s">
        <v>79</v>
      </c>
      <c r="G36" s="164" t="e">
        <f>D36/E37</f>
        <v>#DIV/0!</v>
      </c>
      <c r="H36" s="165" t="s">
        <v>80</v>
      </c>
      <c r="I36" s="52"/>
      <c r="J36" s="52"/>
      <c r="K36" s="52"/>
    </row>
    <row r="37" spans="1:11" ht="15.5" x14ac:dyDescent="0.35">
      <c r="A37" s="52"/>
      <c r="B37" s="52"/>
      <c r="C37" s="52"/>
      <c r="D37" s="52"/>
      <c r="E37" s="52">
        <f>E9</f>
        <v>0</v>
      </c>
      <c r="F37" s="52" t="s">
        <v>39</v>
      </c>
      <c r="G37" s="52"/>
      <c r="H37" s="52"/>
      <c r="I37" s="52"/>
      <c r="J37" s="52"/>
      <c r="K37" s="52"/>
    </row>
  </sheetData>
  <sheetProtection algorithmName="SHA-512" hashValue="7wpuMukdmuDU0tnqJIPS+IFhsi8zGy6c4JsrAgSO9CF4r97u2ia8qYzclvqSykFEy19xmYe3PETzIfFM4TsRiQ==" saltValue="7LTp/FHQcMNmpEHTQFyMbg==" spinCount="100000" sheet="1" objects="1" scenarios="1"/>
  <mergeCells count="1">
    <mergeCell ref="D36:E36"/>
  </mergeCells>
  <phoneticPr fontId="0" type="noConversion"/>
  <hyperlinks>
    <hyperlink ref="A1" location="urakkamittausp.!A1" display="etusivu" xr:uid="{00000000-0004-0000-0A00-000000000000}"/>
  </hyperlinks>
  <printOptions gridLinesSet="0"/>
  <pageMargins left="0" right="0" top="0.98425196850393704" bottom="0.98425196850393704" header="0.51181102362204722" footer="0.51181102362204722"/>
  <pageSetup paperSize="9" orientation="portrait" horizontalDpi="360" verticalDpi="360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ul22"/>
  <dimension ref="A1:J27"/>
  <sheetViews>
    <sheetView showGridLines="0" workbookViewId="0"/>
  </sheetViews>
  <sheetFormatPr defaultColWidth="11.453125" defaultRowHeight="12.5" x14ac:dyDescent="0.25"/>
  <cols>
    <col min="1" max="1" width="20.1796875" style="167" customWidth="1"/>
    <col min="2" max="2" width="20.7265625" style="167" customWidth="1"/>
    <col min="3" max="3" width="11.7265625" style="167" customWidth="1"/>
    <col min="4" max="4" width="13.453125" style="167" customWidth="1"/>
    <col min="5" max="5" width="5.453125" style="167" bestFit="1" customWidth="1"/>
    <col min="6" max="6" width="11.453125" style="167" customWidth="1"/>
    <col min="7" max="7" width="5.7265625" style="167" bestFit="1" customWidth="1"/>
    <col min="8" max="8" width="15" style="167" customWidth="1"/>
    <col min="9" max="9" width="5.1796875" style="167" bestFit="1" customWidth="1"/>
    <col min="10" max="16384" width="11.453125" style="167"/>
  </cols>
  <sheetData>
    <row r="1" spans="1:9" ht="14" x14ac:dyDescent="0.3">
      <c r="A1" s="321" t="s">
        <v>72</v>
      </c>
      <c r="B1" s="263"/>
      <c r="C1" s="263"/>
      <c r="D1" s="263"/>
      <c r="E1" s="263"/>
      <c r="G1" s="263"/>
      <c r="H1" s="263"/>
    </row>
    <row r="2" spans="1:9" ht="14" x14ac:dyDescent="0.3">
      <c r="A2" s="263"/>
      <c r="B2" s="263"/>
      <c r="C2" s="263"/>
      <c r="D2" s="263"/>
      <c r="E2" s="263"/>
      <c r="F2" s="263"/>
      <c r="G2" s="263"/>
      <c r="H2" s="263"/>
    </row>
    <row r="3" spans="1:9" ht="14" x14ac:dyDescent="0.3">
      <c r="A3" s="264"/>
      <c r="B3" s="264"/>
      <c r="C3" s="264"/>
      <c r="D3" s="264"/>
      <c r="E3" s="264"/>
      <c r="F3" s="264"/>
      <c r="G3" s="263"/>
      <c r="H3" s="263"/>
    </row>
    <row r="4" spans="1:9" ht="15.5" x14ac:dyDescent="0.35">
      <c r="A4" s="919" t="s">
        <v>49</v>
      </c>
      <c r="B4" s="919"/>
      <c r="C4" s="919"/>
      <c r="D4" s="264"/>
      <c r="E4" s="264"/>
      <c r="F4" s="264"/>
      <c r="G4" s="263"/>
      <c r="H4" s="263"/>
    </row>
    <row r="5" spans="1:9" ht="14" x14ac:dyDescent="0.3">
      <c r="A5" s="264"/>
      <c r="B5" s="264"/>
      <c r="C5" s="264"/>
      <c r="D5" s="264"/>
      <c r="E5" s="264"/>
      <c r="F5" s="265"/>
      <c r="G5" s="266"/>
      <c r="H5" s="263"/>
    </row>
    <row r="6" spans="1:9" ht="14" x14ac:dyDescent="0.3">
      <c r="A6" s="264"/>
      <c r="B6" s="264"/>
      <c r="C6" s="264"/>
      <c r="D6" s="264"/>
      <c r="E6" s="264"/>
      <c r="F6" s="264"/>
      <c r="G6" s="263"/>
      <c r="H6" s="263"/>
    </row>
    <row r="7" spans="1:9" ht="14" x14ac:dyDescent="0.3">
      <c r="A7" s="264" t="s">
        <v>50</v>
      </c>
      <c r="B7" s="264"/>
      <c r="C7" s="264"/>
      <c r="D7" s="920" t="s">
        <v>104</v>
      </c>
      <c r="E7" s="920"/>
      <c r="F7" s="264"/>
      <c r="G7" s="263"/>
      <c r="H7" s="267" t="e">
        <f>'NHK-muuttuu kesken urakan'!$J$29</f>
        <v>#DIV/0!</v>
      </c>
      <c r="I7" s="268" t="s">
        <v>78</v>
      </c>
    </row>
    <row r="8" spans="1:9" ht="14" x14ac:dyDescent="0.3">
      <c r="A8" s="264" t="s">
        <v>127</v>
      </c>
      <c r="B8" s="174"/>
      <c r="C8" s="363" t="s">
        <v>105</v>
      </c>
      <c r="D8" s="207"/>
      <c r="E8" s="270" t="s">
        <v>82</v>
      </c>
      <c r="F8" s="271">
        <f>SUM(urakkatunnit!B10:B24)</f>
        <v>0</v>
      </c>
      <c r="G8" s="271" t="s">
        <v>51</v>
      </c>
      <c r="H8" s="272">
        <f t="shared" ref="H8:H13" si="0">D8*F8</f>
        <v>0</v>
      </c>
      <c r="I8" s="268" t="s">
        <v>78</v>
      </c>
    </row>
    <row r="9" spans="1:9" ht="14" x14ac:dyDescent="0.3">
      <c r="A9" s="364" t="s">
        <v>128</v>
      </c>
      <c r="B9" s="365"/>
      <c r="C9" s="366"/>
      <c r="D9" s="207"/>
      <c r="E9" s="270" t="s">
        <v>82</v>
      </c>
      <c r="F9" s="271">
        <f>SUM(urakkatunnit!B26:B29)</f>
        <v>0</v>
      </c>
      <c r="G9" s="271" t="s">
        <v>51</v>
      </c>
      <c r="H9" s="272">
        <f t="shared" si="0"/>
        <v>0</v>
      </c>
      <c r="I9" s="268" t="s">
        <v>78</v>
      </c>
    </row>
    <row r="10" spans="1:9" ht="14" x14ac:dyDescent="0.3">
      <c r="A10" s="367" t="s">
        <v>127</v>
      </c>
      <c r="B10" s="367"/>
      <c r="C10" s="368" t="s">
        <v>106</v>
      </c>
      <c r="D10" s="207"/>
      <c r="E10" s="270" t="s">
        <v>82</v>
      </c>
      <c r="F10" s="271">
        <f>SUM(urakkatunnit!D10:D24)</f>
        <v>0</v>
      </c>
      <c r="G10" s="271" t="s">
        <v>51</v>
      </c>
      <c r="H10" s="272">
        <f t="shared" si="0"/>
        <v>0</v>
      </c>
      <c r="I10" s="268" t="s">
        <v>78</v>
      </c>
    </row>
    <row r="11" spans="1:9" ht="14" x14ac:dyDescent="0.3">
      <c r="A11" s="364" t="s">
        <v>128</v>
      </c>
      <c r="B11" s="364"/>
      <c r="C11" s="366"/>
      <c r="D11" s="207"/>
      <c r="E11" s="270" t="s">
        <v>82</v>
      </c>
      <c r="F11" s="271">
        <f>SUM(urakkatunnit!D26:D29)</f>
        <v>0</v>
      </c>
      <c r="G11" s="271" t="s">
        <v>51</v>
      </c>
      <c r="H11" s="272">
        <f t="shared" si="0"/>
        <v>0</v>
      </c>
      <c r="I11" s="268" t="s">
        <v>78</v>
      </c>
    </row>
    <row r="12" spans="1:9" ht="14" x14ac:dyDescent="0.3">
      <c r="A12" s="367" t="s">
        <v>127</v>
      </c>
      <c r="B12" s="369"/>
      <c r="C12" s="368" t="s">
        <v>107</v>
      </c>
      <c r="D12" s="207"/>
      <c r="E12" s="270" t="s">
        <v>82</v>
      </c>
      <c r="F12" s="271">
        <f>SUM(urakkatunnit!F10:F24)</f>
        <v>0</v>
      </c>
      <c r="G12" s="271" t="s">
        <v>51</v>
      </c>
      <c r="H12" s="272">
        <f t="shared" si="0"/>
        <v>0</v>
      </c>
      <c r="I12" s="268" t="s">
        <v>78</v>
      </c>
    </row>
    <row r="13" spans="1:9" ht="14" x14ac:dyDescent="0.3">
      <c r="A13" s="364" t="s">
        <v>128</v>
      </c>
      <c r="B13" s="370"/>
      <c r="C13" s="366"/>
      <c r="D13" s="207"/>
      <c r="E13" s="270" t="s">
        <v>82</v>
      </c>
      <c r="F13" s="271">
        <f>SUM(urakkatunnit!F26:F29)</f>
        <v>0</v>
      </c>
      <c r="G13" s="271" t="s">
        <v>51</v>
      </c>
      <c r="H13" s="272">
        <f t="shared" si="0"/>
        <v>0</v>
      </c>
      <c r="I13" s="268" t="s">
        <v>78</v>
      </c>
    </row>
    <row r="14" spans="1:9" ht="14" x14ac:dyDescent="0.3">
      <c r="A14" s="367" t="s">
        <v>129</v>
      </c>
      <c r="C14" s="360"/>
      <c r="D14" s="361"/>
      <c r="E14" s="276"/>
      <c r="F14" s="271">
        <f>SUM(urakkatunnit!H31:H34)</f>
        <v>0</v>
      </c>
      <c r="G14" s="271" t="s">
        <v>51</v>
      </c>
      <c r="H14" s="272">
        <f>SUM(urakkatunnit!I31:I34)</f>
        <v>0</v>
      </c>
      <c r="I14" s="268" t="s">
        <v>78</v>
      </c>
    </row>
    <row r="15" spans="1:9" ht="14" x14ac:dyDescent="0.3">
      <c r="A15" s="264"/>
      <c r="C15" s="360"/>
      <c r="D15" s="361"/>
      <c r="E15" s="276"/>
      <c r="F15" s="264"/>
      <c r="G15" s="264"/>
      <c r="H15" s="267"/>
      <c r="I15" s="362"/>
    </row>
    <row r="16" spans="1:9" ht="14.5" x14ac:dyDescent="0.35">
      <c r="A16" s="273" t="s">
        <v>52</v>
      </c>
      <c r="B16" s="274"/>
      <c r="C16" s="264"/>
      <c r="D16" s="275"/>
      <c r="E16" s="276"/>
      <c r="F16" s="264"/>
      <c r="G16" s="264" t="s">
        <v>53</v>
      </c>
      <c r="H16" s="277" t="e">
        <f>H7-H8-H9-H10-H11-H12-H13-H14</f>
        <v>#DIV/0!</v>
      </c>
      <c r="I16" s="268" t="s">
        <v>78</v>
      </c>
    </row>
    <row r="17" spans="1:10" ht="14.5" x14ac:dyDescent="0.35">
      <c r="A17" s="273"/>
      <c r="B17" s="274"/>
      <c r="C17" s="264"/>
      <c r="D17" s="275"/>
      <c r="E17" s="276"/>
      <c r="F17" s="264"/>
      <c r="G17" s="264"/>
      <c r="H17" s="274"/>
      <c r="I17" s="170"/>
    </row>
    <row r="18" spans="1:10" ht="14" x14ac:dyDescent="0.3">
      <c r="A18" s="264" t="s">
        <v>54</v>
      </c>
      <c r="B18" s="264"/>
      <c r="C18" s="278"/>
      <c r="D18" s="269"/>
      <c r="E18" s="276"/>
      <c r="F18" s="265"/>
      <c r="G18" s="264"/>
      <c r="H18" s="279"/>
    </row>
    <row r="19" spans="1:10" ht="14" x14ac:dyDescent="0.3">
      <c r="A19" s="264" t="s">
        <v>108</v>
      </c>
      <c r="B19" s="264"/>
      <c r="C19" s="264"/>
      <c r="D19" s="280">
        <v>5.2999999999999999E-2</v>
      </c>
      <c r="E19" s="270" t="s">
        <v>44</v>
      </c>
      <c r="F19" s="267" t="e">
        <f>H16</f>
        <v>#DIV/0!</v>
      </c>
      <c r="G19" s="271" t="s">
        <v>81</v>
      </c>
      <c r="H19" s="272" t="e">
        <f>D19*F19</f>
        <v>#DIV/0!</v>
      </c>
      <c r="I19" s="268" t="s">
        <v>78</v>
      </c>
    </row>
    <row r="20" spans="1:10" ht="14" x14ac:dyDescent="0.3">
      <c r="A20" s="264" t="s">
        <v>55</v>
      </c>
      <c r="B20" s="264"/>
      <c r="C20" s="269" t="s">
        <v>105</v>
      </c>
      <c r="D20" s="200"/>
      <c r="E20" s="270" t="s">
        <v>82</v>
      </c>
      <c r="F20" s="291"/>
      <c r="G20" s="271" t="s">
        <v>51</v>
      </c>
      <c r="H20" s="281">
        <f>D20*F20</f>
        <v>0</v>
      </c>
      <c r="I20" s="268"/>
    </row>
    <row r="21" spans="1:10" ht="14" x14ac:dyDescent="0.3">
      <c r="A21" s="264"/>
      <c r="B21" s="264"/>
      <c r="C21" s="269" t="s">
        <v>106</v>
      </c>
      <c r="D21" s="200"/>
      <c r="E21" s="270" t="s">
        <v>82</v>
      </c>
      <c r="F21" s="291"/>
      <c r="G21" s="271" t="s">
        <v>51</v>
      </c>
      <c r="H21" s="281">
        <f>D21*F21</f>
        <v>0</v>
      </c>
      <c r="I21" s="268"/>
    </row>
    <row r="22" spans="1:10" ht="14.5" thickBot="1" x14ac:dyDescent="0.35">
      <c r="B22" s="276"/>
      <c r="C22" s="269" t="s">
        <v>107</v>
      </c>
      <c r="D22" s="200"/>
      <c r="E22" s="270" t="s">
        <v>82</v>
      </c>
      <c r="F22" s="291"/>
      <c r="G22" s="271" t="s">
        <v>51</v>
      </c>
      <c r="H22" s="281">
        <f>D22*F22</f>
        <v>0</v>
      </c>
      <c r="I22" s="268" t="s">
        <v>78</v>
      </c>
    </row>
    <row r="23" spans="1:10" ht="14.5" thickBot="1" x14ac:dyDescent="0.35">
      <c r="A23" s="263" t="s">
        <v>56</v>
      </c>
      <c r="B23" s="263"/>
      <c r="C23" s="263"/>
      <c r="D23" s="282"/>
      <c r="E23" s="276"/>
      <c r="F23" s="264"/>
      <c r="G23" s="264"/>
      <c r="H23" s="283" t="e">
        <f>H19-H20-H21-H22</f>
        <v>#DIV/0!</v>
      </c>
      <c r="I23" s="268" t="s">
        <v>78</v>
      </c>
    </row>
    <row r="24" spans="1:10" ht="14.5" thickBot="1" x14ac:dyDescent="0.35">
      <c r="A24" s="263" t="s">
        <v>86</v>
      </c>
      <c r="B24" s="263"/>
      <c r="C24" s="263"/>
      <c r="D24" s="284" t="e">
        <f>H23</f>
        <v>#DIV/0!</v>
      </c>
      <c r="E24" s="270" t="s">
        <v>83</v>
      </c>
      <c r="F24" s="292">
        <f>SUM(F20:F22)</f>
        <v>0</v>
      </c>
      <c r="G24" s="271" t="s">
        <v>51</v>
      </c>
      <c r="H24" s="285" t="e">
        <f>D24/F24</f>
        <v>#DIV/0!</v>
      </c>
      <c r="I24" s="268" t="s">
        <v>80</v>
      </c>
    </row>
    <row r="25" spans="1:10" ht="14.5" thickBot="1" x14ac:dyDescent="0.35">
      <c r="A25" s="263" t="s">
        <v>57</v>
      </c>
      <c r="B25" s="917"/>
      <c r="C25" s="918"/>
      <c r="D25" s="231"/>
      <c r="E25" s="270" t="s">
        <v>58</v>
      </c>
      <c r="F25" s="267" t="e">
        <f>H24</f>
        <v>#DIV/0!</v>
      </c>
      <c r="G25" s="286" t="s">
        <v>81</v>
      </c>
      <c r="H25" s="287" t="e">
        <f>D25*F25</f>
        <v>#DIV/0!</v>
      </c>
      <c r="I25" s="268" t="s">
        <v>78</v>
      </c>
      <c r="J25" s="288" t="s">
        <v>59</v>
      </c>
    </row>
    <row r="26" spans="1:10" ht="14.5" thickBot="1" x14ac:dyDescent="0.35">
      <c r="A26" s="263" t="s">
        <v>60</v>
      </c>
      <c r="B26" s="917"/>
      <c r="C26" s="918"/>
      <c r="D26" s="231"/>
      <c r="E26" s="270" t="s">
        <v>58</v>
      </c>
      <c r="F26" s="267" t="e">
        <f>H24</f>
        <v>#DIV/0!</v>
      </c>
      <c r="G26" s="286" t="s">
        <v>81</v>
      </c>
      <c r="H26" s="289" t="e">
        <f>D26*F26</f>
        <v>#DIV/0!</v>
      </c>
      <c r="I26" s="268" t="s">
        <v>78</v>
      </c>
      <c r="J26" s="288" t="s">
        <v>59</v>
      </c>
    </row>
    <row r="27" spans="1:10" ht="14" x14ac:dyDescent="0.3">
      <c r="A27" s="263"/>
      <c r="B27" s="263"/>
      <c r="C27" s="263"/>
      <c r="D27" s="263"/>
      <c r="E27" s="263"/>
      <c r="F27" s="263"/>
      <c r="G27" s="263"/>
      <c r="H27" s="263"/>
    </row>
  </sheetData>
  <sheetProtection algorithmName="SHA-512" hashValue="iqx/kbt7HMMzWh5ybrvwZFVbJ4c0d1zLtcs/qPdh7fT12jSZYk2Yh18gR+yAmnNyLiClJT7SN842TeQCkbTrFQ==" saltValue="dBbWd5bO20dWVr+SB3VYPQ==" spinCount="100000" sheet="1"/>
  <mergeCells count="4">
    <mergeCell ref="B25:C25"/>
    <mergeCell ref="B26:C26"/>
    <mergeCell ref="A4:C4"/>
    <mergeCell ref="D7:E7"/>
  </mergeCells>
  <phoneticPr fontId="0" type="noConversion"/>
  <hyperlinks>
    <hyperlink ref="A1" location="urakkamittausp.!A1" display="etusivu" xr:uid="{00000000-0004-0000-0B00-000000000000}"/>
  </hyperlinks>
  <pageMargins left="0.78740157480314965" right="0.78740157480314965" top="0.98425196850393704" bottom="0.98425196850393704" header="0.51181102362204722" footer="0.51181102362204722"/>
  <pageSetup paperSize="9" orientation="landscape" horizontalDpi="360" verticalDpi="360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ul23"/>
  <dimension ref="A1:N90"/>
  <sheetViews>
    <sheetView showGridLines="0" zoomScaleNormal="100" workbookViewId="0"/>
  </sheetViews>
  <sheetFormatPr defaultColWidth="8.81640625" defaultRowHeight="12.5" x14ac:dyDescent="0.25"/>
  <cols>
    <col min="1" max="1" width="21.81640625" customWidth="1"/>
    <col min="2" max="2" width="13.1796875" hidden="1" customWidth="1"/>
    <col min="3" max="3" width="9.1796875" hidden="1" customWidth="1"/>
    <col min="4" max="4" width="9.81640625" customWidth="1"/>
    <col min="5" max="5" width="9.26953125" bestFit="1" customWidth="1"/>
    <col min="6" max="6" width="9.81640625" bestFit="1" customWidth="1"/>
    <col min="7" max="7" width="11.1796875" bestFit="1" customWidth="1"/>
    <col min="8" max="8" width="12.26953125" bestFit="1" customWidth="1"/>
    <col min="9" max="9" width="12.1796875" bestFit="1" customWidth="1"/>
    <col min="10" max="10" width="12.453125" bestFit="1" customWidth="1"/>
    <col min="11" max="11" width="12.7265625" bestFit="1" customWidth="1"/>
    <col min="12" max="12" width="11.7265625" customWidth="1"/>
    <col min="13" max="13" width="11.81640625" bestFit="1" customWidth="1"/>
    <col min="14" max="14" width="11" bestFit="1" customWidth="1"/>
  </cols>
  <sheetData>
    <row r="1" spans="1:14" ht="14" x14ac:dyDescent="0.3">
      <c r="A1" s="321" t="s">
        <v>72</v>
      </c>
    </row>
    <row r="2" spans="1:14" ht="15.5" x14ac:dyDescent="0.35">
      <c r="A2" s="913" t="s">
        <v>61</v>
      </c>
      <c r="B2" s="913"/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51"/>
    </row>
    <row r="3" spans="1:1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3" x14ac:dyDescent="0.3">
      <c r="A4" s="132" t="s">
        <v>62</v>
      </c>
      <c r="B4" s="73"/>
      <c r="C4" s="73"/>
      <c r="D4" s="924">
        <f>urakkamittausp.!$G$52</f>
        <v>0</v>
      </c>
      <c r="E4" s="924"/>
      <c r="F4" s="924"/>
      <c r="G4" s="924"/>
      <c r="H4" s="51"/>
      <c r="I4" s="51"/>
      <c r="J4" s="51"/>
      <c r="K4" s="51"/>
      <c r="L4" s="51"/>
      <c r="M4" s="51"/>
      <c r="N4" s="51"/>
    </row>
    <row r="5" spans="1:14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x14ac:dyDescent="0.25">
      <c r="A6" s="73" t="s">
        <v>63</v>
      </c>
      <c r="B6" s="73"/>
      <c r="C6" s="73"/>
      <c r="D6" s="216" t="e">
        <f>'NHK-muuttuu kesken urakan'!$J$29</f>
        <v>#DIV/0!</v>
      </c>
      <c r="E6" s="73" t="s">
        <v>78</v>
      </c>
      <c r="F6" s="73"/>
      <c r="G6" s="73"/>
      <c r="H6" s="51"/>
      <c r="I6" s="51"/>
      <c r="J6" s="51"/>
      <c r="K6" s="51"/>
      <c r="L6" s="51"/>
      <c r="M6" s="51"/>
      <c r="N6" s="51"/>
    </row>
    <row r="7" spans="1:14" x14ac:dyDescent="0.25">
      <c r="A7" s="35" t="s">
        <v>123</v>
      </c>
      <c r="B7" s="51"/>
      <c r="C7" s="51"/>
      <c r="D7" s="147">
        <f>SUM(J35:J38)</f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3" x14ac:dyDescent="0.3">
      <c r="A8" s="349" t="s">
        <v>125</v>
      </c>
      <c r="B8" s="71"/>
      <c r="C8" s="71"/>
      <c r="D8" s="354" t="e">
        <f>D6-D7</f>
        <v>#DIV/0!</v>
      </c>
      <c r="E8" s="71"/>
      <c r="F8" s="71"/>
      <c r="G8" s="71"/>
      <c r="H8" s="51"/>
      <c r="I8" s="51"/>
      <c r="J8" s="51"/>
      <c r="K8" s="51"/>
      <c r="L8" s="51"/>
      <c r="M8" s="51"/>
      <c r="N8" s="51"/>
    </row>
    <row r="9" spans="1:14" ht="14.25" customHeight="1" x14ac:dyDescent="0.25">
      <c r="A9" s="51"/>
      <c r="B9" s="51"/>
      <c r="C9" s="51"/>
      <c r="D9" s="51"/>
      <c r="E9" s="51"/>
      <c r="F9" s="152"/>
      <c r="G9" s="154"/>
      <c r="H9" s="133"/>
      <c r="I9" s="51"/>
      <c r="J9" s="51"/>
      <c r="K9" s="51"/>
      <c r="L9" s="51"/>
      <c r="M9" s="51"/>
      <c r="N9" s="51"/>
    </row>
    <row r="10" spans="1:14" x14ac:dyDescent="0.25">
      <c r="A10" s="51"/>
      <c r="B10" s="51"/>
      <c r="C10" s="51"/>
      <c r="D10" s="51"/>
      <c r="E10" s="51"/>
      <c r="F10" s="152"/>
      <c r="G10" s="155"/>
      <c r="H10" s="134"/>
      <c r="I10" s="51"/>
      <c r="J10" s="51"/>
      <c r="K10" s="51"/>
      <c r="L10" s="51"/>
      <c r="M10" s="51"/>
      <c r="N10" s="51"/>
    </row>
    <row r="11" spans="1:14" x14ac:dyDescent="0.25">
      <c r="A11" s="135"/>
      <c r="B11" s="51"/>
      <c r="C11" s="51"/>
      <c r="D11" s="136"/>
      <c r="E11" s="925" t="s">
        <v>119</v>
      </c>
      <c r="F11" s="137" t="s">
        <v>64</v>
      </c>
      <c r="G11" s="153" t="s">
        <v>65</v>
      </c>
      <c r="H11" s="136" t="s">
        <v>66</v>
      </c>
      <c r="I11" s="138" t="s">
        <v>33</v>
      </c>
      <c r="J11" s="136" t="s">
        <v>66</v>
      </c>
      <c r="K11" s="136"/>
      <c r="L11" s="60"/>
      <c r="M11" s="60"/>
      <c r="N11" s="60"/>
    </row>
    <row r="12" spans="1:14" x14ac:dyDescent="0.25">
      <c r="A12" s="150" t="s">
        <v>77</v>
      </c>
      <c r="B12" s="111"/>
      <c r="C12" s="111"/>
      <c r="D12" s="208" t="s">
        <v>67</v>
      </c>
      <c r="E12" s="926"/>
      <c r="F12" s="139" t="s">
        <v>68</v>
      </c>
      <c r="G12" s="140" t="s">
        <v>94</v>
      </c>
      <c r="H12" s="140" t="s">
        <v>34</v>
      </c>
      <c r="I12" s="141" t="s">
        <v>69</v>
      </c>
      <c r="J12" s="142" t="s">
        <v>70</v>
      </c>
      <c r="K12" s="143" t="s">
        <v>71</v>
      </c>
      <c r="L12" s="60"/>
      <c r="M12" s="60"/>
      <c r="N12" s="60"/>
    </row>
    <row r="13" spans="1:14" ht="13" x14ac:dyDescent="0.3">
      <c r="A13" s="238">
        <f>urakkatunnit!A10</f>
        <v>0</v>
      </c>
      <c r="B13" s="111"/>
      <c r="C13" s="111"/>
      <c r="D13" s="70">
        <f>urakkatunnit!H10</f>
        <v>0</v>
      </c>
      <c r="E13" s="215"/>
      <c r="F13" s="209">
        <f t="shared" ref="F13:F27" si="0">D13*E13</f>
        <v>0</v>
      </c>
      <c r="G13" s="77">
        <f>urakkatunnit!I10</f>
        <v>0</v>
      </c>
      <c r="H13" s="72">
        <f>Välipohjat!$M$7</f>
        <v>0</v>
      </c>
      <c r="I13" s="350" t="e">
        <f>F13*$D$8/$F$39</f>
        <v>#DIV/0!</v>
      </c>
      <c r="J13" s="72">
        <f>G13+H13</f>
        <v>0</v>
      </c>
      <c r="K13" s="351" t="e">
        <f t="shared" ref="K13:K27" si="1">I13-J13</f>
        <v>#DIV/0!</v>
      </c>
      <c r="L13" s="144"/>
      <c r="M13" s="144"/>
      <c r="N13" s="145"/>
    </row>
    <row r="14" spans="1:14" ht="13" x14ac:dyDescent="0.3">
      <c r="A14" s="236">
        <f>urakkatunnit!A11</f>
        <v>0</v>
      </c>
      <c r="B14" s="111"/>
      <c r="C14" s="111"/>
      <c r="D14" s="70">
        <f>urakkatunnit!H11</f>
        <v>0</v>
      </c>
      <c r="E14" s="215"/>
      <c r="F14" s="209">
        <f t="shared" si="0"/>
        <v>0</v>
      </c>
      <c r="G14" s="77">
        <f>urakkatunnit!I11</f>
        <v>0</v>
      </c>
      <c r="H14" s="72">
        <f>Välipohjat!$M$8</f>
        <v>0</v>
      </c>
      <c r="I14" s="350" t="e">
        <f t="shared" ref="I14:I27" si="2">F14*$D$8/$F$39</f>
        <v>#DIV/0!</v>
      </c>
      <c r="J14" s="72">
        <f t="shared" ref="J14:J19" si="3">G14+H14</f>
        <v>0</v>
      </c>
      <c r="K14" s="351" t="e">
        <f t="shared" si="1"/>
        <v>#DIV/0!</v>
      </c>
      <c r="L14" s="144"/>
      <c r="M14" s="144"/>
      <c r="N14" s="144"/>
    </row>
    <row r="15" spans="1:14" ht="13" x14ac:dyDescent="0.3">
      <c r="A15" s="236">
        <f>urakkatunnit!A12</f>
        <v>0</v>
      </c>
      <c r="B15" s="111"/>
      <c r="C15" s="111"/>
      <c r="D15" s="70">
        <f>urakkatunnit!H12</f>
        <v>0</v>
      </c>
      <c r="E15" s="215"/>
      <c r="F15" s="209">
        <f t="shared" si="0"/>
        <v>0</v>
      </c>
      <c r="G15" s="77">
        <f>urakkatunnit!I12</f>
        <v>0</v>
      </c>
      <c r="H15" s="72">
        <f>Välipohjat!$M$9</f>
        <v>0</v>
      </c>
      <c r="I15" s="350" t="e">
        <f t="shared" si="2"/>
        <v>#DIV/0!</v>
      </c>
      <c r="J15" s="72">
        <f t="shared" si="3"/>
        <v>0</v>
      </c>
      <c r="K15" s="351" t="e">
        <f t="shared" si="1"/>
        <v>#DIV/0!</v>
      </c>
      <c r="L15" s="144"/>
      <c r="M15" s="144"/>
      <c r="N15" s="144"/>
    </row>
    <row r="16" spans="1:14" ht="13" x14ac:dyDescent="0.3">
      <c r="A16" s="236">
        <f>urakkatunnit!A13</f>
        <v>0</v>
      </c>
      <c r="B16" s="111"/>
      <c r="C16" s="111"/>
      <c r="D16" s="70">
        <f>urakkatunnit!H13</f>
        <v>0</v>
      </c>
      <c r="E16" s="215"/>
      <c r="F16" s="209">
        <f t="shared" si="0"/>
        <v>0</v>
      </c>
      <c r="G16" s="77">
        <f>urakkatunnit!I13</f>
        <v>0</v>
      </c>
      <c r="H16" s="72">
        <f>Välipohjat!$M$10</f>
        <v>0</v>
      </c>
      <c r="I16" s="350" t="e">
        <f t="shared" si="2"/>
        <v>#DIV/0!</v>
      </c>
      <c r="J16" s="72">
        <f t="shared" si="3"/>
        <v>0</v>
      </c>
      <c r="K16" s="351" t="e">
        <f t="shared" si="1"/>
        <v>#DIV/0!</v>
      </c>
      <c r="L16" s="144"/>
      <c r="M16" s="144"/>
      <c r="N16" s="144"/>
    </row>
    <row r="17" spans="1:14" ht="13" x14ac:dyDescent="0.3">
      <c r="A17" s="236">
        <f>urakkatunnit!A14</f>
        <v>0</v>
      </c>
      <c r="B17" s="111"/>
      <c r="C17" s="111"/>
      <c r="D17" s="70">
        <f>urakkatunnit!H14</f>
        <v>0</v>
      </c>
      <c r="E17" s="215"/>
      <c r="F17" s="209">
        <f t="shared" si="0"/>
        <v>0</v>
      </c>
      <c r="G17" s="77">
        <f>urakkatunnit!I14</f>
        <v>0</v>
      </c>
      <c r="H17" s="72">
        <f>Välipohjat!$M$11</f>
        <v>0</v>
      </c>
      <c r="I17" s="350" t="e">
        <f t="shared" si="2"/>
        <v>#DIV/0!</v>
      </c>
      <c r="J17" s="72">
        <f t="shared" si="3"/>
        <v>0</v>
      </c>
      <c r="K17" s="351" t="e">
        <f t="shared" si="1"/>
        <v>#DIV/0!</v>
      </c>
      <c r="L17" s="144"/>
      <c r="M17" s="144"/>
      <c r="N17" s="144"/>
    </row>
    <row r="18" spans="1:14" ht="13" x14ac:dyDescent="0.3">
      <c r="A18" s="236">
        <f>urakkatunnit!A15</f>
        <v>0</v>
      </c>
      <c r="B18" s="111"/>
      <c r="C18" s="111"/>
      <c r="D18" s="70">
        <f>urakkatunnit!H15</f>
        <v>0</v>
      </c>
      <c r="E18" s="215"/>
      <c r="F18" s="209">
        <f t="shared" si="0"/>
        <v>0</v>
      </c>
      <c r="G18" s="77">
        <f>urakkatunnit!I15</f>
        <v>0</v>
      </c>
      <c r="H18" s="72">
        <f>Välipohjat!$M$12</f>
        <v>0</v>
      </c>
      <c r="I18" s="350" t="e">
        <f t="shared" si="2"/>
        <v>#DIV/0!</v>
      </c>
      <c r="J18" s="72">
        <f t="shared" si="3"/>
        <v>0</v>
      </c>
      <c r="K18" s="351" t="e">
        <f t="shared" si="1"/>
        <v>#DIV/0!</v>
      </c>
      <c r="L18" s="144"/>
      <c r="M18" s="144"/>
      <c r="N18" s="144"/>
    </row>
    <row r="19" spans="1:14" ht="13" x14ac:dyDescent="0.3">
      <c r="A19" s="236">
        <f>urakkatunnit!A16</f>
        <v>0</v>
      </c>
      <c r="B19" s="111"/>
      <c r="C19" s="111"/>
      <c r="D19" s="70">
        <f>urakkatunnit!H16</f>
        <v>0</v>
      </c>
      <c r="E19" s="215"/>
      <c r="F19" s="209">
        <f t="shared" si="0"/>
        <v>0</v>
      </c>
      <c r="G19" s="77">
        <f>urakkatunnit!I16</f>
        <v>0</v>
      </c>
      <c r="H19" s="72">
        <f>Välipohjat!$M$13</f>
        <v>0</v>
      </c>
      <c r="I19" s="350" t="e">
        <f t="shared" si="2"/>
        <v>#DIV/0!</v>
      </c>
      <c r="J19" s="72">
        <f t="shared" si="3"/>
        <v>0</v>
      </c>
      <c r="K19" s="351" t="e">
        <f t="shared" si="1"/>
        <v>#DIV/0!</v>
      </c>
      <c r="L19" s="144"/>
      <c r="M19" s="144"/>
      <c r="N19" s="144"/>
    </row>
    <row r="20" spans="1:14" ht="13" x14ac:dyDescent="0.3">
      <c r="A20" s="236">
        <f>urakkatunnit!A17</f>
        <v>0</v>
      </c>
      <c r="B20" s="159"/>
      <c r="C20" s="111"/>
      <c r="D20" s="70">
        <f>urakkatunnit!H17</f>
        <v>0</v>
      </c>
      <c r="E20" s="215"/>
      <c r="F20" s="209">
        <f t="shared" si="0"/>
        <v>0</v>
      </c>
      <c r="G20" s="77">
        <f>urakkatunnit!I17</f>
        <v>0</v>
      </c>
      <c r="H20" s="72">
        <f>Välipohjat!$M$14</f>
        <v>0</v>
      </c>
      <c r="I20" s="350" t="e">
        <f t="shared" si="2"/>
        <v>#DIV/0!</v>
      </c>
      <c r="J20" s="72">
        <f t="shared" ref="J20:J27" si="4">G20+H20</f>
        <v>0</v>
      </c>
      <c r="K20" s="351" t="e">
        <f t="shared" si="1"/>
        <v>#DIV/0!</v>
      </c>
      <c r="L20" s="144"/>
      <c r="M20" s="144"/>
      <c r="N20" s="144"/>
    </row>
    <row r="21" spans="1:14" ht="13" x14ac:dyDescent="0.3">
      <c r="A21" s="236">
        <f>urakkatunnit!A18</f>
        <v>0</v>
      </c>
      <c r="B21" s="40"/>
      <c r="C21" s="40"/>
      <c r="D21" s="70">
        <f>urakkatunnit!H18</f>
        <v>0</v>
      </c>
      <c r="E21" s="215"/>
      <c r="F21" s="209">
        <f t="shared" si="0"/>
        <v>0</v>
      </c>
      <c r="G21" s="77">
        <f>urakkatunnit!I18</f>
        <v>0</v>
      </c>
      <c r="H21" s="72">
        <f>Välipohjat!$M$15</f>
        <v>0</v>
      </c>
      <c r="I21" s="350" t="e">
        <f t="shared" si="2"/>
        <v>#DIV/0!</v>
      </c>
      <c r="J21" s="72">
        <f t="shared" si="4"/>
        <v>0</v>
      </c>
      <c r="K21" s="351" t="e">
        <f t="shared" si="1"/>
        <v>#DIV/0!</v>
      </c>
      <c r="L21" s="144"/>
      <c r="M21" s="144"/>
      <c r="N21" s="144"/>
    </row>
    <row r="22" spans="1:14" ht="13" x14ac:dyDescent="0.3">
      <c r="A22" s="237">
        <f>urakkatunnit!A19</f>
        <v>0</v>
      </c>
      <c r="B22" s="40"/>
      <c r="C22" s="40"/>
      <c r="D22" s="201">
        <f>urakkatunnit!H19</f>
        <v>0</v>
      </c>
      <c r="E22" s="215"/>
      <c r="F22" s="210">
        <f t="shared" si="0"/>
        <v>0</v>
      </c>
      <c r="G22" s="233">
        <f>urakkatunnit!I19</f>
        <v>0</v>
      </c>
      <c r="H22" s="214">
        <f>Välipohjat!$M$16</f>
        <v>0</v>
      </c>
      <c r="I22" s="350" t="e">
        <f t="shared" si="2"/>
        <v>#DIV/0!</v>
      </c>
      <c r="J22" s="214">
        <f t="shared" si="4"/>
        <v>0</v>
      </c>
      <c r="K22" s="352" t="e">
        <f t="shared" si="1"/>
        <v>#DIV/0!</v>
      </c>
      <c r="L22" s="144"/>
      <c r="M22" s="144"/>
      <c r="N22" s="144"/>
    </row>
    <row r="23" spans="1:14" ht="13" x14ac:dyDescent="0.3">
      <c r="A23" s="236">
        <f>urakkatunnit!A20</f>
        <v>0</v>
      </c>
      <c r="B23" s="17"/>
      <c r="C23" s="17"/>
      <c r="D23" s="201">
        <f>urakkatunnit!H20</f>
        <v>0</v>
      </c>
      <c r="E23" s="215"/>
      <c r="F23" s="210">
        <f t="shared" si="0"/>
        <v>0</v>
      </c>
      <c r="G23" s="77">
        <f>urakkatunnit!I20</f>
        <v>0</v>
      </c>
      <c r="H23" s="77">
        <f>Välipohjat!M17</f>
        <v>0</v>
      </c>
      <c r="I23" s="350" t="e">
        <f t="shared" si="2"/>
        <v>#DIV/0!</v>
      </c>
      <c r="J23" s="214">
        <f t="shared" si="4"/>
        <v>0</v>
      </c>
      <c r="K23" s="352" t="e">
        <f t="shared" si="1"/>
        <v>#DIV/0!</v>
      </c>
      <c r="N23" s="51"/>
    </row>
    <row r="24" spans="1:14" ht="13" x14ac:dyDescent="0.3">
      <c r="A24" s="236">
        <f>urakkatunnit!A21</f>
        <v>0</v>
      </c>
      <c r="B24" s="17"/>
      <c r="C24" s="17"/>
      <c r="D24" s="76">
        <f>urakkatunnit!H21</f>
        <v>0</v>
      </c>
      <c r="E24" s="215"/>
      <c r="F24" s="210">
        <f t="shared" si="0"/>
        <v>0</v>
      </c>
      <c r="G24" s="77">
        <f>urakkatunnit!I21</f>
        <v>0</v>
      </c>
      <c r="H24" s="77">
        <f>Välipohjat!M18</f>
        <v>0</v>
      </c>
      <c r="I24" s="350" t="e">
        <f t="shared" si="2"/>
        <v>#DIV/0!</v>
      </c>
      <c r="J24" s="214">
        <f t="shared" si="4"/>
        <v>0</v>
      </c>
      <c r="K24" s="352" t="e">
        <f t="shared" si="1"/>
        <v>#DIV/0!</v>
      </c>
      <c r="N24" s="51"/>
    </row>
    <row r="25" spans="1:14" ht="13" x14ac:dyDescent="0.3">
      <c r="A25" s="236">
        <f>urakkatunnit!A22</f>
        <v>0</v>
      </c>
      <c r="B25" s="17"/>
      <c r="C25" s="17"/>
      <c r="D25" s="76">
        <f>urakkatunnit!H22</f>
        <v>0</v>
      </c>
      <c r="E25" s="215"/>
      <c r="F25" s="210">
        <f t="shared" si="0"/>
        <v>0</v>
      </c>
      <c r="G25" s="77">
        <f>urakkatunnit!I22</f>
        <v>0</v>
      </c>
      <c r="H25" s="77">
        <f>Välipohjat!M19</f>
        <v>0</v>
      </c>
      <c r="I25" s="350" t="e">
        <f t="shared" si="2"/>
        <v>#DIV/0!</v>
      </c>
      <c r="J25" s="214">
        <f t="shared" si="4"/>
        <v>0</v>
      </c>
      <c r="K25" s="352" t="e">
        <f t="shared" si="1"/>
        <v>#DIV/0!</v>
      </c>
      <c r="N25" s="51"/>
    </row>
    <row r="26" spans="1:14" ht="13" x14ac:dyDescent="0.3">
      <c r="A26" s="236">
        <f>urakkatunnit!A23</f>
        <v>0</v>
      </c>
      <c r="B26" s="17"/>
      <c r="C26" s="17"/>
      <c r="D26" s="76">
        <f>urakkatunnit!H23</f>
        <v>0</v>
      </c>
      <c r="E26" s="215"/>
      <c r="F26" s="210">
        <f t="shared" si="0"/>
        <v>0</v>
      </c>
      <c r="G26" s="77">
        <f>urakkatunnit!I23</f>
        <v>0</v>
      </c>
      <c r="H26" s="77">
        <f>Välipohjat!M20</f>
        <v>0</v>
      </c>
      <c r="I26" s="350" t="e">
        <f t="shared" si="2"/>
        <v>#DIV/0!</v>
      </c>
      <c r="J26" s="214">
        <f t="shared" si="4"/>
        <v>0</v>
      </c>
      <c r="K26" s="352" t="e">
        <f t="shared" si="1"/>
        <v>#DIV/0!</v>
      </c>
      <c r="N26" s="51"/>
    </row>
    <row r="27" spans="1:14" ht="13" x14ac:dyDescent="0.3">
      <c r="A27" s="232">
        <f>urakkatunnit!A24</f>
        <v>0</v>
      </c>
      <c r="B27" s="17"/>
      <c r="C27" s="17"/>
      <c r="D27" s="76">
        <f>urakkatunnit!H24</f>
        <v>0</v>
      </c>
      <c r="E27" s="215"/>
      <c r="F27" s="72">
        <f t="shared" si="0"/>
        <v>0</v>
      </c>
      <c r="G27" s="77">
        <f>urakkatunnit!I24</f>
        <v>0</v>
      </c>
      <c r="H27" s="77">
        <f>Välipohjat!M21</f>
        <v>0</v>
      </c>
      <c r="I27" s="350" t="e">
        <f t="shared" si="2"/>
        <v>#DIV/0!</v>
      </c>
      <c r="J27" s="72">
        <f t="shared" si="4"/>
        <v>0</v>
      </c>
      <c r="K27" s="353" t="e">
        <f t="shared" si="1"/>
        <v>#DIV/0!</v>
      </c>
    </row>
    <row r="28" spans="1:14" x14ac:dyDescent="0.25">
      <c r="A28" s="930" t="s">
        <v>122</v>
      </c>
      <c r="B28" s="931"/>
      <c r="C28" s="931"/>
      <c r="D28" s="931"/>
      <c r="E28" s="931"/>
      <c r="F28" s="931"/>
      <c r="G28" s="931"/>
      <c r="H28" s="931"/>
      <c r="I28" s="931"/>
      <c r="J28" s="931"/>
      <c r="K28" s="932"/>
    </row>
    <row r="29" spans="1:14" x14ac:dyDescent="0.25">
      <c r="A29" s="933" t="s">
        <v>224</v>
      </c>
      <c r="B29" s="934"/>
      <c r="C29" s="934"/>
      <c r="D29" s="934"/>
      <c r="E29" s="934"/>
      <c r="F29" s="934"/>
      <c r="G29" s="934"/>
      <c r="H29" s="934"/>
      <c r="I29" s="934"/>
      <c r="J29" s="934"/>
      <c r="K29" s="935"/>
      <c r="L29" s="144"/>
    </row>
    <row r="30" spans="1:14" ht="13" x14ac:dyDescent="0.3">
      <c r="A30" s="232">
        <f>urakkatunnit!A26</f>
        <v>0</v>
      </c>
      <c r="B30" s="17"/>
      <c r="C30" s="17"/>
      <c r="D30" s="76">
        <f>urakkatunnit!H26</f>
        <v>0</v>
      </c>
      <c r="E30" s="356"/>
      <c r="F30" s="72">
        <f>D30*E30</f>
        <v>0</v>
      </c>
      <c r="G30" s="77">
        <f>urakkatunnit!I26</f>
        <v>0</v>
      </c>
      <c r="H30" s="77">
        <f>Välipohjat!M22</f>
        <v>0</v>
      </c>
      <c r="I30" s="350" t="e">
        <f>F30*$D$8/$F$39</f>
        <v>#DIV/0!</v>
      </c>
      <c r="J30" s="72">
        <f t="shared" ref="J30:J38" si="5">G30+H30</f>
        <v>0</v>
      </c>
      <c r="K30" s="353" t="e">
        <f>I30-J30</f>
        <v>#DIV/0!</v>
      </c>
      <c r="L30" s="144"/>
    </row>
    <row r="31" spans="1:14" ht="13" x14ac:dyDescent="0.3">
      <c r="A31" s="232">
        <f>urakkatunnit!A27</f>
        <v>0</v>
      </c>
      <c r="B31" s="17"/>
      <c r="C31" s="17"/>
      <c r="D31" s="76">
        <f>urakkatunnit!H27</f>
        <v>0</v>
      </c>
      <c r="E31" s="356"/>
      <c r="F31" s="72">
        <f>D31*E31</f>
        <v>0</v>
      </c>
      <c r="G31" s="77">
        <f>urakkatunnit!I27</f>
        <v>0</v>
      </c>
      <c r="H31" s="77">
        <f>Välipohjat!M23</f>
        <v>0</v>
      </c>
      <c r="I31" s="350" t="e">
        <f>F31*$D$8/$F$39</f>
        <v>#DIV/0!</v>
      </c>
      <c r="J31" s="72">
        <f t="shared" si="5"/>
        <v>0</v>
      </c>
      <c r="K31" s="353" t="e">
        <f>I31-J31</f>
        <v>#DIV/0!</v>
      </c>
      <c r="L31" s="144"/>
    </row>
    <row r="32" spans="1:14" ht="13" x14ac:dyDescent="0.3">
      <c r="A32" s="232">
        <f>urakkatunnit!A28</f>
        <v>0</v>
      </c>
      <c r="B32" s="17"/>
      <c r="C32" s="17"/>
      <c r="D32" s="76">
        <f>urakkatunnit!H28</f>
        <v>0</v>
      </c>
      <c r="E32" s="356"/>
      <c r="F32" s="72">
        <f>D32*E32</f>
        <v>0</v>
      </c>
      <c r="G32" s="77">
        <f>urakkatunnit!I28</f>
        <v>0</v>
      </c>
      <c r="H32" s="77">
        <f>Välipohjat!M24</f>
        <v>0</v>
      </c>
      <c r="I32" s="350" t="e">
        <f>F32*$D$8/$F$39</f>
        <v>#DIV/0!</v>
      </c>
      <c r="J32" s="72">
        <f t="shared" si="5"/>
        <v>0</v>
      </c>
      <c r="K32" s="353" t="e">
        <f>I32-J32</f>
        <v>#DIV/0!</v>
      </c>
      <c r="L32" s="144"/>
    </row>
    <row r="33" spans="1:13" ht="13" x14ac:dyDescent="0.3">
      <c r="A33" s="232">
        <f>urakkatunnit!A29</f>
        <v>0</v>
      </c>
      <c r="B33" s="17"/>
      <c r="C33" s="17"/>
      <c r="D33" s="76">
        <f>urakkatunnit!H29</f>
        <v>0</v>
      </c>
      <c r="E33" s="356"/>
      <c r="F33" s="72">
        <f>D33*E33</f>
        <v>0</v>
      </c>
      <c r="G33" s="77">
        <f>urakkatunnit!I29</f>
        <v>0</v>
      </c>
      <c r="H33" s="77">
        <f>Välipohjat!M25</f>
        <v>0</v>
      </c>
      <c r="I33" s="350" t="e">
        <f>F33*$D$8/$F$39</f>
        <v>#DIV/0!</v>
      </c>
      <c r="J33" s="72">
        <f t="shared" si="5"/>
        <v>0</v>
      </c>
      <c r="K33" s="353" t="e">
        <f>I33-J33</f>
        <v>#DIV/0!</v>
      </c>
      <c r="L33" s="144"/>
    </row>
    <row r="34" spans="1:13" ht="13" x14ac:dyDescent="0.3">
      <c r="A34" s="936" t="s">
        <v>124</v>
      </c>
      <c r="B34" s="937"/>
      <c r="C34" s="937"/>
      <c r="D34" s="937"/>
      <c r="E34" s="937"/>
      <c r="F34" s="937"/>
      <c r="G34" s="937"/>
      <c r="H34" s="937"/>
      <c r="I34" s="937"/>
      <c r="J34" s="937"/>
      <c r="K34" s="938"/>
      <c r="L34" s="144"/>
    </row>
    <row r="35" spans="1:13" x14ac:dyDescent="0.25">
      <c r="A35" s="232">
        <f>urakkatunnit!A31</f>
        <v>0</v>
      </c>
      <c r="B35" s="17"/>
      <c r="C35" s="17"/>
      <c r="D35" s="76">
        <f>urakkatunnit!H31</f>
        <v>0</v>
      </c>
      <c r="E35" s="344"/>
      <c r="F35" s="72"/>
      <c r="G35" s="77">
        <f>urakkatunnit!I31</f>
        <v>0</v>
      </c>
      <c r="H35" s="72"/>
      <c r="I35" s="344"/>
      <c r="J35" s="72">
        <f t="shared" si="5"/>
        <v>0</v>
      </c>
      <c r="K35" s="344"/>
      <c r="L35" s="144"/>
    </row>
    <row r="36" spans="1:13" x14ac:dyDescent="0.25">
      <c r="A36" s="232">
        <f>urakkatunnit!A32</f>
        <v>0</v>
      </c>
      <c r="B36" s="17"/>
      <c r="C36" s="17"/>
      <c r="D36" s="76">
        <f>urakkatunnit!H32</f>
        <v>0</v>
      </c>
      <c r="E36" s="344"/>
      <c r="F36" s="72"/>
      <c r="G36" s="77">
        <f>urakkatunnit!I32</f>
        <v>0</v>
      </c>
      <c r="H36" s="72"/>
      <c r="I36" s="344"/>
      <c r="J36" s="72">
        <f t="shared" si="5"/>
        <v>0</v>
      </c>
      <c r="K36" s="344"/>
      <c r="L36" s="144"/>
    </row>
    <row r="37" spans="1:13" x14ac:dyDescent="0.25">
      <c r="A37" s="232">
        <f>urakkatunnit!A33</f>
        <v>0</v>
      </c>
      <c r="B37" s="17"/>
      <c r="C37" s="17"/>
      <c r="D37" s="76">
        <f>urakkatunnit!H33</f>
        <v>0</v>
      </c>
      <c r="E37" s="344"/>
      <c r="F37" s="72"/>
      <c r="G37" s="77">
        <f>urakkatunnit!I33</f>
        <v>0</v>
      </c>
      <c r="H37" s="72"/>
      <c r="I37" s="344"/>
      <c r="J37" s="72">
        <f t="shared" si="5"/>
        <v>0</v>
      </c>
      <c r="K37" s="344"/>
      <c r="L37" s="144"/>
    </row>
    <row r="38" spans="1:13" ht="13" thickBot="1" x14ac:dyDescent="0.3">
      <c r="A38" s="232">
        <f>urakkatunnit!A34</f>
        <v>0</v>
      </c>
      <c r="B38" s="17"/>
      <c r="C38" s="17"/>
      <c r="D38" s="76">
        <f>urakkatunnit!H34</f>
        <v>0</v>
      </c>
      <c r="E38" s="344"/>
      <c r="F38" s="72"/>
      <c r="G38" s="77">
        <f>urakkatunnit!I34</f>
        <v>0</v>
      </c>
      <c r="H38" s="72"/>
      <c r="I38" s="344"/>
      <c r="J38" s="72">
        <f t="shared" si="5"/>
        <v>0</v>
      </c>
      <c r="K38" s="344"/>
      <c r="L38" s="144"/>
    </row>
    <row r="39" spans="1:13" ht="13" thickBot="1" x14ac:dyDescent="0.3">
      <c r="A39" s="23"/>
      <c r="B39" s="23"/>
      <c r="C39" s="23"/>
      <c r="D39" s="213">
        <f>SUM(D13:D38)</f>
        <v>0</v>
      </c>
      <c r="E39" s="160"/>
      <c r="F39" s="212">
        <f>SUM(F13:F33)</f>
        <v>0</v>
      </c>
      <c r="G39" s="211">
        <f>SUM(G13:G38)</f>
        <v>0</v>
      </c>
      <c r="H39" s="212">
        <f>SUM(H13:H33)</f>
        <v>0</v>
      </c>
      <c r="I39" s="160" t="e">
        <f>SUM(I13:I33)</f>
        <v>#DIV/0!</v>
      </c>
      <c r="J39" s="212">
        <f>SUM(J13:J38)</f>
        <v>0</v>
      </c>
      <c r="K39" s="146" t="e">
        <f>SUM(K13:K33)</f>
        <v>#DIV/0!</v>
      </c>
      <c r="L39" s="161" t="e">
        <f>SUM(J39:K39)</f>
        <v>#DIV/0!</v>
      </c>
    </row>
    <row r="40" spans="1:13" x14ac:dyDescent="0.25">
      <c r="D40" s="39"/>
      <c r="E40" s="144"/>
      <c r="F40" s="90"/>
      <c r="G40" s="86"/>
      <c r="H40" s="90"/>
      <c r="I40" s="144"/>
      <c r="J40" s="90"/>
      <c r="K40" s="144"/>
      <c r="L40" s="144"/>
    </row>
    <row r="41" spans="1:13" x14ac:dyDescent="0.25">
      <c r="A41" s="51"/>
      <c r="B41" s="51"/>
      <c r="C41" s="51"/>
      <c r="D41" s="51"/>
      <c r="E41" s="147"/>
      <c r="F41" s="147"/>
      <c r="G41" s="147"/>
      <c r="H41" s="147"/>
      <c r="I41" s="147"/>
      <c r="J41" s="147"/>
      <c r="L41" s="51"/>
      <c r="M41" s="51"/>
    </row>
    <row r="42" spans="1:13" ht="13" x14ac:dyDescent="0.3">
      <c r="A42" s="355" t="s">
        <v>126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2.75" customHeight="1" x14ac:dyDescent="0.25">
      <c r="A43" s="51" t="s">
        <v>95</v>
      </c>
      <c r="B43" s="51"/>
      <c r="C43" s="51"/>
      <c r="D43" s="51"/>
      <c r="E43" s="51"/>
      <c r="F43" s="51"/>
      <c r="G43" s="51"/>
      <c r="H43" s="51"/>
      <c r="I43" s="51"/>
      <c r="J43" s="51"/>
      <c r="K43" s="927"/>
      <c r="L43" s="927"/>
      <c r="M43" s="927"/>
    </row>
    <row r="44" spans="1:13" x14ac:dyDescent="0.25">
      <c r="A44" t="s">
        <v>96</v>
      </c>
      <c r="K44" s="23"/>
      <c r="L44" s="23"/>
      <c r="M44" s="23"/>
    </row>
    <row r="45" spans="1:13" x14ac:dyDescent="0.25">
      <c r="A45" t="s">
        <v>109</v>
      </c>
      <c r="K45" s="23"/>
      <c r="L45" s="23"/>
      <c r="M45" s="23"/>
    </row>
    <row r="46" spans="1:13" x14ac:dyDescent="0.25">
      <c r="A46" t="s">
        <v>97</v>
      </c>
      <c r="K46" s="23"/>
      <c r="L46" s="23"/>
      <c r="M46" s="23"/>
    </row>
    <row r="47" spans="1:13" x14ac:dyDescent="0.25">
      <c r="A47" t="s">
        <v>98</v>
      </c>
      <c r="K47" s="23"/>
      <c r="L47" s="23"/>
      <c r="M47" s="23"/>
    </row>
    <row r="48" spans="1:13" x14ac:dyDescent="0.25">
      <c r="K48" s="23"/>
      <c r="L48" s="23"/>
      <c r="M48" s="23"/>
    </row>
    <row r="53" spans="1:13" x14ac:dyDescent="0.25">
      <c r="A53" s="300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</row>
    <row r="54" spans="1:13" ht="15.5" x14ac:dyDescent="0.35">
      <c r="A54" s="928"/>
      <c r="B54" s="928"/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</row>
    <row r="55" spans="1:13" x14ac:dyDescent="0.25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</row>
    <row r="56" spans="1:13" ht="13" x14ac:dyDescent="0.3">
      <c r="A56" s="326"/>
      <c r="B56" s="325"/>
      <c r="C56" s="325"/>
      <c r="D56" s="929"/>
      <c r="E56" s="929"/>
      <c r="F56" s="929"/>
      <c r="G56" s="929"/>
      <c r="H56" s="325"/>
      <c r="I56" s="325"/>
      <c r="J56" s="325"/>
      <c r="K56" s="325"/>
      <c r="L56" s="325"/>
      <c r="M56" s="325"/>
    </row>
    <row r="57" spans="1:13" x14ac:dyDescent="0.25">
      <c r="A57" s="325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</row>
    <row r="58" spans="1:13" x14ac:dyDescent="0.25">
      <c r="A58" s="325"/>
      <c r="B58" s="325"/>
      <c r="C58" s="325"/>
      <c r="D58" s="327"/>
      <c r="E58" s="325"/>
      <c r="F58" s="325"/>
      <c r="G58" s="325"/>
      <c r="H58" s="325"/>
      <c r="I58" s="325"/>
      <c r="J58" s="325"/>
      <c r="K58" s="325"/>
      <c r="L58" s="325"/>
      <c r="M58" s="325"/>
    </row>
    <row r="59" spans="1:13" x14ac:dyDescent="0.25">
      <c r="A59" s="325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</row>
    <row r="60" spans="1:13" x14ac:dyDescent="0.25">
      <c r="A60" s="325"/>
      <c r="B60" s="325"/>
      <c r="C60" s="325"/>
      <c r="D60" s="325"/>
      <c r="E60" s="325"/>
      <c r="F60" s="325"/>
      <c r="G60" s="296"/>
      <c r="H60" s="296"/>
      <c r="I60" s="325"/>
      <c r="J60" s="325"/>
      <c r="K60" s="325"/>
      <c r="L60" s="325"/>
      <c r="M60" s="325"/>
    </row>
    <row r="61" spans="1:13" x14ac:dyDescent="0.25">
      <c r="A61" s="325"/>
      <c r="B61" s="325"/>
      <c r="C61" s="325"/>
      <c r="D61" s="325"/>
      <c r="E61" s="325"/>
      <c r="F61" s="325"/>
      <c r="G61" s="328"/>
      <c r="H61" s="325"/>
      <c r="I61" s="325"/>
      <c r="J61" s="325"/>
      <c r="K61" s="325"/>
      <c r="L61" s="325"/>
      <c r="M61" s="325"/>
    </row>
    <row r="62" spans="1:13" ht="12.75" customHeight="1" x14ac:dyDescent="0.25">
      <c r="A62" s="325"/>
      <c r="B62" s="325"/>
      <c r="C62" s="325"/>
      <c r="D62" s="329"/>
      <c r="E62" s="921"/>
      <c r="F62" s="330"/>
      <c r="G62" s="329"/>
      <c r="H62" s="329"/>
      <c r="I62" s="329"/>
      <c r="J62" s="329"/>
      <c r="K62" s="329"/>
      <c r="L62" s="329"/>
      <c r="M62" s="329"/>
    </row>
    <row r="63" spans="1:13" x14ac:dyDescent="0.25">
      <c r="A63" s="331"/>
      <c r="B63" s="325"/>
      <c r="C63" s="325"/>
      <c r="D63" s="332"/>
      <c r="E63" s="921"/>
      <c r="F63" s="330"/>
      <c r="G63" s="333"/>
      <c r="H63" s="333"/>
      <c r="I63" s="334"/>
      <c r="J63" s="329"/>
      <c r="K63" s="329"/>
      <c r="L63" s="329"/>
      <c r="M63" s="329"/>
    </row>
    <row r="64" spans="1:13" ht="13" x14ac:dyDescent="0.3">
      <c r="A64" s="335"/>
      <c r="B64" s="325"/>
      <c r="C64" s="325"/>
      <c r="D64" s="331"/>
      <c r="E64" s="336"/>
      <c r="F64" s="337"/>
      <c r="G64" s="338"/>
      <c r="H64" s="337"/>
      <c r="I64" s="339"/>
      <c r="J64" s="337"/>
      <c r="K64" s="340"/>
      <c r="L64" s="341"/>
      <c r="M64" s="341"/>
    </row>
    <row r="65" spans="1:13" ht="13" x14ac:dyDescent="0.3">
      <c r="A65" s="342"/>
      <c r="B65" s="325"/>
      <c r="C65" s="325"/>
      <c r="D65" s="331"/>
      <c r="E65" s="336"/>
      <c r="F65" s="337"/>
      <c r="G65" s="338"/>
      <c r="H65" s="337"/>
      <c r="I65" s="339"/>
      <c r="J65" s="337"/>
      <c r="K65" s="340"/>
      <c r="L65" s="341"/>
      <c r="M65" s="341"/>
    </row>
    <row r="66" spans="1:13" ht="13" x14ac:dyDescent="0.3">
      <c r="A66" s="342"/>
      <c r="B66" s="325"/>
      <c r="C66" s="325"/>
      <c r="D66" s="331"/>
      <c r="E66" s="336"/>
      <c r="F66" s="337"/>
      <c r="G66" s="338"/>
      <c r="H66" s="337"/>
      <c r="I66" s="339"/>
      <c r="J66" s="337"/>
      <c r="K66" s="340"/>
      <c r="L66" s="341"/>
      <c r="M66" s="341"/>
    </row>
    <row r="67" spans="1:13" ht="13" x14ac:dyDescent="0.3">
      <c r="A67" s="343"/>
      <c r="B67" s="325"/>
      <c r="C67" s="325"/>
      <c r="D67" s="331"/>
      <c r="E67" s="336"/>
      <c r="F67" s="337"/>
      <c r="G67" s="338"/>
      <c r="H67" s="337"/>
      <c r="I67" s="339"/>
      <c r="J67" s="337"/>
      <c r="K67" s="340"/>
      <c r="L67" s="339"/>
      <c r="M67" s="339"/>
    </row>
    <row r="68" spans="1:13" ht="13" x14ac:dyDescent="0.3">
      <c r="A68" s="343"/>
      <c r="B68" s="325"/>
      <c r="C68" s="325"/>
      <c r="D68" s="331"/>
      <c r="E68" s="336"/>
      <c r="F68" s="337"/>
      <c r="G68" s="338"/>
      <c r="H68" s="337"/>
      <c r="I68" s="339"/>
      <c r="J68" s="337"/>
      <c r="K68" s="340"/>
      <c r="L68" s="339"/>
      <c r="M68" s="339"/>
    </row>
    <row r="69" spans="1:13" ht="13" x14ac:dyDescent="0.3">
      <c r="A69" s="343"/>
      <c r="B69" s="325"/>
      <c r="C69" s="325"/>
      <c r="D69" s="331"/>
      <c r="E69" s="336"/>
      <c r="F69" s="337"/>
      <c r="G69" s="338"/>
      <c r="H69" s="337"/>
      <c r="I69" s="339"/>
      <c r="J69" s="337"/>
      <c r="K69" s="340"/>
      <c r="L69" s="339"/>
      <c r="M69" s="339"/>
    </row>
    <row r="70" spans="1:13" x14ac:dyDescent="0.25">
      <c r="A70" s="300"/>
      <c r="B70" s="300"/>
      <c r="C70" s="300"/>
      <c r="D70" s="305"/>
      <c r="E70" s="300"/>
      <c r="F70" s="305"/>
      <c r="G70" s="338"/>
      <c r="H70" s="337"/>
      <c r="I70" s="300"/>
      <c r="J70" s="338"/>
      <c r="K70" s="300"/>
      <c r="L70" s="300"/>
      <c r="M70" s="300"/>
    </row>
    <row r="71" spans="1:13" x14ac:dyDescent="0.25">
      <c r="A71" s="300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</row>
    <row r="72" spans="1:13" x14ac:dyDescent="0.25">
      <c r="A72" s="300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</row>
    <row r="73" spans="1:13" x14ac:dyDescent="0.25">
      <c r="A73" s="922"/>
      <c r="B73" s="923"/>
      <c r="C73" s="923"/>
      <c r="D73" s="923"/>
      <c r="E73" s="923"/>
      <c r="F73" s="923"/>
      <c r="G73" s="923"/>
      <c r="H73" s="923"/>
      <c r="I73" s="923"/>
      <c r="J73" s="923"/>
      <c r="K73" s="923"/>
      <c r="L73" s="923"/>
      <c r="M73" s="923"/>
    </row>
    <row r="74" spans="1:13" x14ac:dyDescent="0.25">
      <c r="A74" s="923"/>
      <c r="B74" s="923"/>
      <c r="C74" s="923"/>
      <c r="D74" s="923"/>
      <c r="E74" s="923"/>
      <c r="F74" s="923"/>
      <c r="G74" s="923"/>
      <c r="H74" s="923"/>
      <c r="I74" s="923"/>
      <c r="J74" s="923"/>
      <c r="K74" s="923"/>
      <c r="L74" s="923"/>
      <c r="M74" s="923"/>
    </row>
    <row r="75" spans="1:13" x14ac:dyDescent="0.25">
      <c r="A75" s="923"/>
      <c r="B75" s="923"/>
      <c r="C75" s="923"/>
      <c r="D75" s="923"/>
      <c r="E75" s="923"/>
      <c r="F75" s="923"/>
      <c r="G75" s="923"/>
      <c r="H75" s="923"/>
      <c r="I75" s="923"/>
      <c r="J75" s="923"/>
      <c r="K75" s="923"/>
      <c r="L75" s="923"/>
      <c r="M75" s="923"/>
    </row>
    <row r="76" spans="1:13" x14ac:dyDescent="0.25">
      <c r="A76" s="923"/>
      <c r="B76" s="923"/>
      <c r="C76" s="923"/>
      <c r="D76" s="923"/>
      <c r="E76" s="923"/>
      <c r="F76" s="923"/>
      <c r="G76" s="923"/>
      <c r="H76" s="923"/>
      <c r="I76" s="923"/>
      <c r="J76" s="923"/>
      <c r="K76" s="923"/>
      <c r="L76" s="923"/>
      <c r="M76" s="923"/>
    </row>
    <row r="77" spans="1:13" x14ac:dyDescent="0.25">
      <c r="A77" s="923"/>
      <c r="B77" s="923"/>
      <c r="C77" s="923"/>
      <c r="D77" s="923"/>
      <c r="E77" s="923"/>
      <c r="F77" s="923"/>
      <c r="G77" s="923"/>
      <c r="H77" s="923"/>
      <c r="I77" s="923"/>
      <c r="J77" s="923"/>
      <c r="K77" s="923"/>
      <c r="L77" s="923"/>
      <c r="M77" s="923"/>
    </row>
    <row r="78" spans="1:13" x14ac:dyDescent="0.25">
      <c r="A78" s="923"/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</row>
    <row r="79" spans="1:13" x14ac:dyDescent="0.25">
      <c r="A79" s="923"/>
      <c r="B79" s="923"/>
      <c r="C79" s="923"/>
      <c r="D79" s="923"/>
      <c r="E79" s="923"/>
      <c r="F79" s="923"/>
      <c r="G79" s="923"/>
      <c r="H79" s="923"/>
      <c r="I79" s="923"/>
      <c r="J79" s="923"/>
      <c r="K79" s="923"/>
      <c r="L79" s="923"/>
      <c r="M79" s="923"/>
    </row>
    <row r="80" spans="1:13" x14ac:dyDescent="0.25">
      <c r="A80" s="923"/>
      <c r="B80" s="923"/>
      <c r="C80" s="923"/>
      <c r="D80" s="923"/>
      <c r="E80" s="923"/>
      <c r="F80" s="923"/>
      <c r="G80" s="923"/>
      <c r="H80" s="923"/>
      <c r="I80" s="923"/>
      <c r="J80" s="923"/>
      <c r="K80" s="923"/>
      <c r="L80" s="923"/>
      <c r="M80" s="923"/>
    </row>
    <row r="81" spans="1:13" x14ac:dyDescent="0.25">
      <c r="A81" s="923"/>
      <c r="B81" s="923"/>
      <c r="C81" s="923"/>
      <c r="D81" s="923"/>
      <c r="E81" s="923"/>
      <c r="F81" s="923"/>
      <c r="G81" s="923"/>
      <c r="H81" s="923"/>
      <c r="I81" s="923"/>
      <c r="J81" s="923"/>
      <c r="K81" s="923"/>
      <c r="L81" s="923"/>
      <c r="M81" s="923"/>
    </row>
    <row r="82" spans="1:13" x14ac:dyDescent="0.25">
      <c r="A82" s="923"/>
      <c r="B82" s="923"/>
      <c r="C82" s="923"/>
      <c r="D82" s="923"/>
      <c r="E82" s="923"/>
      <c r="F82" s="923"/>
      <c r="G82" s="923"/>
      <c r="H82" s="923"/>
      <c r="I82" s="923"/>
      <c r="J82" s="923"/>
      <c r="K82" s="923"/>
      <c r="L82" s="923"/>
      <c r="M82" s="923"/>
    </row>
    <row r="83" spans="1:13" x14ac:dyDescent="0.25">
      <c r="A83" s="923"/>
      <c r="B83" s="923"/>
      <c r="C83" s="923"/>
      <c r="D83" s="923"/>
      <c r="E83" s="923"/>
      <c r="F83" s="923"/>
      <c r="G83" s="923"/>
      <c r="H83" s="923"/>
      <c r="I83" s="923"/>
      <c r="J83" s="923"/>
      <c r="K83" s="923"/>
      <c r="L83" s="923"/>
      <c r="M83" s="923"/>
    </row>
    <row r="84" spans="1:13" x14ac:dyDescent="0.25">
      <c r="A84" s="923"/>
      <c r="B84" s="923"/>
      <c r="C84" s="923"/>
      <c r="D84" s="923"/>
      <c r="E84" s="923"/>
      <c r="F84" s="923"/>
      <c r="G84" s="923"/>
      <c r="H84" s="923"/>
      <c r="I84" s="923"/>
      <c r="J84" s="923"/>
      <c r="K84" s="923"/>
      <c r="L84" s="923"/>
      <c r="M84" s="923"/>
    </row>
    <row r="85" spans="1:13" x14ac:dyDescent="0.25">
      <c r="A85" s="923"/>
      <c r="B85" s="923"/>
      <c r="C85" s="923"/>
      <c r="D85" s="923"/>
      <c r="E85" s="923"/>
      <c r="F85" s="923"/>
      <c r="G85" s="923"/>
      <c r="H85" s="923"/>
      <c r="I85" s="923"/>
      <c r="J85" s="923"/>
      <c r="K85" s="923"/>
      <c r="L85" s="923"/>
      <c r="M85" s="923"/>
    </row>
    <row r="86" spans="1:13" x14ac:dyDescent="0.25">
      <c r="A86" s="923"/>
      <c r="B86" s="923"/>
      <c r="C86" s="923"/>
      <c r="D86" s="923"/>
      <c r="E86" s="923"/>
      <c r="F86" s="923"/>
      <c r="G86" s="923"/>
      <c r="H86" s="923"/>
      <c r="I86" s="923"/>
      <c r="J86" s="923"/>
      <c r="K86" s="923"/>
      <c r="L86" s="923"/>
      <c r="M86" s="923"/>
    </row>
    <row r="87" spans="1:13" x14ac:dyDescent="0.25">
      <c r="A87" s="923"/>
      <c r="B87" s="923"/>
      <c r="C87" s="923"/>
      <c r="D87" s="923"/>
      <c r="E87" s="923"/>
      <c r="F87" s="923"/>
      <c r="G87" s="923"/>
      <c r="H87" s="923"/>
      <c r="I87" s="923"/>
      <c r="J87" s="923"/>
      <c r="K87" s="923"/>
      <c r="L87" s="923"/>
      <c r="M87" s="923"/>
    </row>
    <row r="88" spans="1:13" x14ac:dyDescent="0.25">
      <c r="A88" s="923"/>
      <c r="B88" s="923"/>
      <c r="C88" s="923"/>
      <c r="D88" s="923"/>
      <c r="E88" s="923"/>
      <c r="F88" s="923"/>
      <c r="G88" s="923"/>
      <c r="H88" s="923"/>
      <c r="I88" s="923"/>
      <c r="J88" s="923"/>
      <c r="K88" s="923"/>
      <c r="L88" s="923"/>
      <c r="M88" s="923"/>
    </row>
    <row r="89" spans="1:13" x14ac:dyDescent="0.25">
      <c r="A89" s="923"/>
      <c r="B89" s="923"/>
      <c r="C89" s="923"/>
      <c r="D89" s="923"/>
      <c r="E89" s="923"/>
      <c r="F89" s="923"/>
      <c r="G89" s="923"/>
      <c r="H89" s="923"/>
      <c r="I89" s="923"/>
      <c r="J89" s="923"/>
      <c r="K89" s="923"/>
      <c r="L89" s="923"/>
      <c r="M89" s="923"/>
    </row>
    <row r="90" spans="1:13" x14ac:dyDescent="0.25">
      <c r="A90" s="923"/>
      <c r="B90" s="923"/>
      <c r="C90" s="923"/>
      <c r="D90" s="923"/>
      <c r="E90" s="923"/>
      <c r="F90" s="923"/>
      <c r="G90" s="923"/>
      <c r="H90" s="923"/>
      <c r="I90" s="923"/>
      <c r="J90" s="923"/>
      <c r="K90" s="923"/>
      <c r="L90" s="923"/>
      <c r="M90" s="923"/>
    </row>
  </sheetData>
  <sheetProtection algorithmName="SHA-512" hashValue="6Kz8BWKRWaNVc8G3aP5XW2hCQzn4Li58EShl340NNvEK6k6r6bohHcO5E5/fnSKdE+VWM3TqDQrVc/u6j83wpg==" saltValue="NWX8VVy8KayypLvOS0SKrQ==" spinCount="100000" sheet="1"/>
  <mergeCells count="11">
    <mergeCell ref="E62:E63"/>
    <mergeCell ref="A73:M90"/>
    <mergeCell ref="D4:G4"/>
    <mergeCell ref="E11:E12"/>
    <mergeCell ref="A2:M2"/>
    <mergeCell ref="K43:M43"/>
    <mergeCell ref="A54:M54"/>
    <mergeCell ref="D56:G56"/>
    <mergeCell ref="A28:K28"/>
    <mergeCell ref="A29:K29"/>
    <mergeCell ref="A34:K34"/>
  </mergeCells>
  <phoneticPr fontId="0" type="noConversion"/>
  <hyperlinks>
    <hyperlink ref="A1" location="urakkamittausp.!A1" display="etusivu" xr:uid="{00000000-0004-0000-0C00-000000000000}"/>
  </hyperlinks>
  <pageMargins left="0.25" right="0.25" top="0.75" bottom="0.75" header="0.3" footer="0.3"/>
  <pageSetup paperSize="9" scale="69" orientation="landscape" horizontalDpi="360" verticalDpi="360"/>
  <headerFooter alignWithMargins="0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5"/>
  <dimension ref="A1:S46"/>
  <sheetViews>
    <sheetView showGridLines="0" zoomScaleNormal="100" workbookViewId="0">
      <selection activeCell="I1" sqref="I1:J1"/>
    </sheetView>
  </sheetViews>
  <sheetFormatPr defaultColWidth="8.81640625" defaultRowHeight="12.5" x14ac:dyDescent="0.25"/>
  <cols>
    <col min="1" max="1" width="41.1796875" bestFit="1" customWidth="1"/>
    <col min="2" max="14" width="7.453125" customWidth="1"/>
    <col min="15" max="15" width="6.26953125" customWidth="1"/>
    <col min="16" max="16" width="9.7265625" customWidth="1"/>
    <col min="17" max="17" width="6.26953125" customWidth="1"/>
  </cols>
  <sheetData>
    <row r="1" spans="1:18" ht="14.5" thickBot="1" x14ac:dyDescent="0.35">
      <c r="A1" s="374" t="s">
        <v>140</v>
      </c>
      <c r="B1" s="20"/>
      <c r="C1" s="20"/>
      <c r="D1" s="20"/>
      <c r="E1" s="54"/>
      <c r="F1" s="20"/>
      <c r="G1" s="20"/>
      <c r="I1" s="884" t="s">
        <v>72</v>
      </c>
      <c r="J1" s="884"/>
    </row>
    <row r="3" spans="1:18" x14ac:dyDescent="0.25">
      <c r="B3" s="23" t="s">
        <v>14</v>
      </c>
      <c r="C3" s="23"/>
    </row>
    <row r="4" spans="1:18" x14ac:dyDescent="0.25">
      <c r="A4" s="17" t="s">
        <v>136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7" t="s">
        <v>15</v>
      </c>
      <c r="P4" s="29" t="s">
        <v>16</v>
      </c>
      <c r="Q4" s="45" t="s">
        <v>17</v>
      </c>
      <c r="R4" s="17"/>
    </row>
    <row r="5" spans="1:18" ht="12.75" customHeight="1" x14ac:dyDescent="0.25">
      <c r="A5" s="44" t="s">
        <v>130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82">
        <f>SUM(B5:N5)</f>
        <v>0</v>
      </c>
      <c r="P5" s="226"/>
      <c r="Q5" s="76">
        <f>O5-P5</f>
        <v>0</v>
      </c>
      <c r="R5" s="66"/>
    </row>
    <row r="6" spans="1:18" ht="12.75" customHeight="1" x14ac:dyDescent="0.25">
      <c r="A6" s="44" t="s">
        <v>131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82">
        <f t="shared" ref="O6:O11" si="0">SUM(B6:N6)</f>
        <v>0</v>
      </c>
      <c r="P6" s="226"/>
      <c r="Q6" s="76">
        <f t="shared" ref="Q6:Q11" si="1">O6-P6</f>
        <v>0</v>
      </c>
      <c r="R6" s="66"/>
    </row>
    <row r="7" spans="1:18" x14ac:dyDescent="0.25">
      <c r="A7" s="44" t="s">
        <v>180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82">
        <f t="shared" si="0"/>
        <v>0</v>
      </c>
      <c r="P7" s="226"/>
      <c r="Q7" s="76">
        <f t="shared" si="1"/>
        <v>0</v>
      </c>
      <c r="R7" s="66"/>
    </row>
    <row r="8" spans="1:18" x14ac:dyDescent="0.25">
      <c r="A8" s="44" t="s">
        <v>132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82">
        <f t="shared" si="0"/>
        <v>0</v>
      </c>
      <c r="P8" s="226"/>
      <c r="Q8" s="76">
        <f t="shared" si="1"/>
        <v>0</v>
      </c>
      <c r="R8" s="66"/>
    </row>
    <row r="9" spans="1:18" x14ac:dyDescent="0.25">
      <c r="A9" s="44" t="s">
        <v>185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82">
        <f t="shared" si="0"/>
        <v>0</v>
      </c>
      <c r="P9" s="226"/>
      <c r="Q9" s="76">
        <f t="shared" si="1"/>
        <v>0</v>
      </c>
      <c r="R9" s="66"/>
    </row>
    <row r="10" spans="1:18" x14ac:dyDescent="0.25">
      <c r="A10" s="44" t="s">
        <v>133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82">
        <f t="shared" si="0"/>
        <v>0</v>
      </c>
      <c r="P10" s="226"/>
      <c r="Q10" s="76">
        <f t="shared" si="1"/>
        <v>0</v>
      </c>
      <c r="R10" s="66"/>
    </row>
    <row r="11" spans="1:18" x14ac:dyDescent="0.25">
      <c r="A11" s="44" t="s">
        <v>135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82">
        <f t="shared" si="0"/>
        <v>0</v>
      </c>
      <c r="P11" s="226"/>
      <c r="Q11" s="76">
        <f t="shared" si="1"/>
        <v>0</v>
      </c>
      <c r="R11" s="66"/>
    </row>
    <row r="12" spans="1:18" ht="13" x14ac:dyDescent="0.3">
      <c r="A12" s="88"/>
      <c r="B12" s="23"/>
      <c r="C12" s="23"/>
      <c r="D12" s="23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2"/>
      <c r="P12" s="122"/>
      <c r="Q12" s="85"/>
      <c r="R12" s="219"/>
    </row>
    <row r="14" spans="1:18" x14ac:dyDescent="0.25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</row>
    <row r="15" spans="1:18" ht="13" x14ac:dyDescent="0.3">
      <c r="A15" s="301"/>
      <c r="B15" s="300"/>
      <c r="C15" s="300"/>
      <c r="D15" s="300"/>
      <c r="E15" s="301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</row>
    <row r="16" spans="1:18" x14ac:dyDescent="0.25">
      <c r="A16" s="300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</row>
    <row r="17" spans="1:19" x14ac:dyDescent="0.25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</row>
    <row r="18" spans="1:19" x14ac:dyDescent="0.25">
      <c r="A18" s="300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0"/>
      <c r="P18" s="303"/>
      <c r="Q18" s="307"/>
      <c r="R18" s="300"/>
    </row>
    <row r="19" spans="1:19" x14ac:dyDescent="0.25">
      <c r="A19" s="312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5"/>
      <c r="P19" s="306"/>
      <c r="Q19" s="305"/>
      <c r="R19" s="312"/>
    </row>
    <row r="20" spans="1:19" x14ac:dyDescent="0.25">
      <c r="A20" s="312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5"/>
      <c r="P20" s="306"/>
      <c r="Q20" s="305"/>
      <c r="R20" s="312"/>
    </row>
    <row r="21" spans="1:19" x14ac:dyDescent="0.25">
      <c r="A21" s="312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5"/>
      <c r="P21" s="306"/>
      <c r="Q21" s="305"/>
      <c r="R21" s="312"/>
    </row>
    <row r="22" spans="1:19" x14ac:dyDescent="0.25">
      <c r="A22" s="312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5"/>
      <c r="P22" s="306"/>
      <c r="Q22" s="305"/>
      <c r="R22" s="312"/>
      <c r="S22" s="300"/>
    </row>
    <row r="23" spans="1:19" x14ac:dyDescent="0.25">
      <c r="A23" s="312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5"/>
      <c r="P23" s="306"/>
      <c r="Q23" s="305"/>
      <c r="R23" s="312"/>
      <c r="S23" s="300"/>
    </row>
    <row r="24" spans="1:19" x14ac:dyDescent="0.25">
      <c r="A24" s="312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5"/>
      <c r="P24" s="306"/>
      <c r="Q24" s="305"/>
      <c r="R24" s="312"/>
      <c r="S24" s="300"/>
    </row>
    <row r="25" spans="1:19" x14ac:dyDescent="0.25">
      <c r="A25" s="312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/>
      <c r="P25" s="306"/>
      <c r="Q25" s="305"/>
      <c r="R25" s="312"/>
      <c r="S25" s="300"/>
    </row>
    <row r="26" spans="1:19" x14ac:dyDescent="0.25">
      <c r="A26" s="312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5"/>
      <c r="P26" s="306"/>
      <c r="Q26" s="305"/>
      <c r="R26" s="312"/>
      <c r="S26" s="300"/>
    </row>
    <row r="27" spans="1:19" x14ac:dyDescent="0.25">
      <c r="A27" s="312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5"/>
      <c r="P27" s="306"/>
      <c r="Q27" s="305"/>
      <c r="R27" s="312"/>
      <c r="S27" s="300"/>
    </row>
    <row r="28" spans="1:19" x14ac:dyDescent="0.25">
      <c r="A28" s="312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5"/>
      <c r="P28" s="306"/>
      <c r="Q28" s="305"/>
      <c r="R28" s="312"/>
      <c r="S28" s="300"/>
    </row>
    <row r="29" spans="1:19" x14ac:dyDescent="0.25">
      <c r="A29" s="312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5"/>
      <c r="P29" s="306"/>
      <c r="Q29" s="305"/>
      <c r="R29" s="312"/>
      <c r="S29" s="300"/>
    </row>
    <row r="30" spans="1:19" x14ac:dyDescent="0.25">
      <c r="A30" s="312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5"/>
      <c r="P30" s="306"/>
      <c r="Q30" s="305"/>
      <c r="R30" s="312"/>
      <c r="S30" s="300"/>
    </row>
    <row r="31" spans="1:19" x14ac:dyDescent="0.25">
      <c r="A31" s="312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5"/>
      <c r="P31" s="306"/>
      <c r="Q31" s="305"/>
      <c r="R31" s="312"/>
      <c r="S31" s="300"/>
    </row>
    <row r="32" spans="1:19" x14ac:dyDescent="0.25">
      <c r="A32" s="312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5"/>
      <c r="P32" s="306"/>
      <c r="Q32" s="305"/>
      <c r="R32" s="312"/>
      <c r="S32" s="300"/>
    </row>
    <row r="33" spans="1:19" x14ac:dyDescent="0.25">
      <c r="A33" s="298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5"/>
      <c r="P33" s="306"/>
      <c r="Q33" s="305"/>
      <c r="R33" s="298"/>
      <c r="S33" s="300"/>
    </row>
    <row r="34" spans="1:19" x14ac:dyDescent="0.25">
      <c r="A34" s="298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5"/>
      <c r="P34" s="306"/>
      <c r="Q34" s="305"/>
      <c r="R34" s="298"/>
      <c r="S34" s="300"/>
    </row>
    <row r="35" spans="1:19" x14ac:dyDescent="0.25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</row>
    <row r="36" spans="1:19" ht="13" x14ac:dyDescent="0.3">
      <c r="A36" s="221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79"/>
      <c r="Q36" s="222"/>
      <c r="R36" s="123"/>
      <c r="S36" s="300"/>
    </row>
    <row r="37" spans="1:19" ht="13" x14ac:dyDescent="0.3">
      <c r="A37" s="221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79"/>
      <c r="Q37" s="222"/>
      <c r="R37" s="123"/>
      <c r="S37" s="300"/>
    </row>
    <row r="38" spans="1:19" x14ac:dyDescent="0.25">
      <c r="A38" s="883"/>
      <c r="B38" s="883"/>
      <c r="C38" s="88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3"/>
      <c r="P38" s="220"/>
      <c r="Q38" s="223"/>
      <c r="R38" s="123"/>
      <c r="S38" s="300"/>
    </row>
    <row r="39" spans="1:19" x14ac:dyDescent="0.25">
      <c r="A39" s="123"/>
      <c r="B39" s="123"/>
      <c r="C39" s="123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P39" s="122"/>
      <c r="Q39" s="121"/>
      <c r="R39" s="123"/>
      <c r="S39" s="300"/>
    </row>
    <row r="40" spans="1:19" x14ac:dyDescent="0.25">
      <c r="A40" s="123"/>
      <c r="B40" s="123"/>
      <c r="C40" s="123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/>
      <c r="P40" s="122"/>
      <c r="Q40" s="121"/>
      <c r="R40" s="123"/>
      <c r="S40" s="300"/>
    </row>
    <row r="41" spans="1:19" x14ac:dyDescent="0.25">
      <c r="A41" s="220"/>
      <c r="B41" s="123"/>
      <c r="C41" s="123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  <c r="P41" s="122"/>
      <c r="Q41" s="121"/>
      <c r="R41" s="123"/>
      <c r="S41" s="300"/>
    </row>
    <row r="42" spans="1:19" x14ac:dyDescent="0.25">
      <c r="A42" s="220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1"/>
      <c r="P42" s="121"/>
      <c r="Q42" s="121"/>
      <c r="R42" s="123"/>
      <c r="S42" s="300"/>
    </row>
    <row r="43" spans="1:19" x14ac:dyDescent="0.25">
      <c r="A43" s="220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300"/>
    </row>
    <row r="44" spans="1:19" x14ac:dyDescent="0.2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9" x14ac:dyDescent="0.25">
      <c r="O45" s="23"/>
    </row>
    <row r="46" spans="1:19" x14ac:dyDescent="0.25">
      <c r="O46" s="23"/>
    </row>
  </sheetData>
  <sheetProtection algorithmName="SHA-512" hashValue="ZFYl0z65Q8AfyBc5vx0THhinN/4Lumlzo4lYHGm46OuuCUWtoWEAO4/RZTks/vxd8EznCUrihKB+Ugk5num8eg==" saltValue="KyCqqX7Ul7IY8LP1dfEbIQ==" spinCount="100000" sheet="1" objects="1" scenarios="1"/>
  <mergeCells count="2">
    <mergeCell ref="A38:C38"/>
    <mergeCell ref="I1:J1"/>
  </mergeCells>
  <phoneticPr fontId="0" type="noConversion"/>
  <hyperlinks>
    <hyperlink ref="I1:J1" location="urakkamittausp.!A1" display="etusivu" xr:uid="{00000000-0004-0000-0500-000000000000}"/>
  </hyperlinks>
  <printOptions gridLinesSet="0"/>
  <pageMargins left="0" right="0" top="0.39370078740157483" bottom="0.39370078740157483" header="0.51181102362204722" footer="0.51181102362204722"/>
  <pageSetup paperSize="9" orientation="landscape" horizontalDpi="360" verticalDpi="360"/>
  <headerFooter alignWithMargins="0">
    <oddFooter>&amp;A&amp;RSivu 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Q14"/>
  <sheetViews>
    <sheetView zoomScaleNormal="100" workbookViewId="0">
      <selection activeCell="B15" sqref="B15"/>
    </sheetView>
  </sheetViews>
  <sheetFormatPr defaultColWidth="8.81640625" defaultRowHeight="12.5" x14ac:dyDescent="0.25"/>
  <cols>
    <col min="1" max="1" width="41.453125" customWidth="1"/>
  </cols>
  <sheetData>
    <row r="2" spans="1:17" ht="16" thickBot="1" x14ac:dyDescent="0.4">
      <c r="A2" s="374" t="s">
        <v>139</v>
      </c>
      <c r="B2" s="20"/>
      <c r="C2" s="20"/>
      <c r="D2" s="20"/>
      <c r="E2" s="54"/>
      <c r="F2" s="20"/>
      <c r="G2" s="20"/>
      <c r="I2" s="885" t="s">
        <v>72</v>
      </c>
      <c r="J2" s="885"/>
    </row>
    <row r="4" spans="1:17" x14ac:dyDescent="0.25">
      <c r="B4" s="23" t="s">
        <v>14</v>
      </c>
      <c r="C4" s="23"/>
    </row>
    <row r="5" spans="1:17" x14ac:dyDescent="0.25">
      <c r="A5" s="17" t="s">
        <v>136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17" t="s">
        <v>15</v>
      </c>
      <c r="P5" s="29" t="s">
        <v>16</v>
      </c>
      <c r="Q5" s="45" t="s">
        <v>17</v>
      </c>
    </row>
    <row r="6" spans="1:17" x14ac:dyDescent="0.25">
      <c r="A6" s="44" t="s">
        <v>130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528">
        <f>SUM(B6:N6)</f>
        <v>0</v>
      </c>
      <c r="P6" s="226"/>
      <c r="Q6" s="527">
        <f>O6-P6</f>
        <v>0</v>
      </c>
    </row>
    <row r="7" spans="1:17" x14ac:dyDescent="0.25">
      <c r="A7" s="44" t="s">
        <v>182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82">
        <f t="shared" ref="O7:O8" si="0">SUM(B7:N7)</f>
        <v>0</v>
      </c>
      <c r="P7" s="226"/>
      <c r="Q7" s="76">
        <f t="shared" ref="Q7:Q14" si="1">O7-P7</f>
        <v>0</v>
      </c>
    </row>
    <row r="8" spans="1:17" x14ac:dyDescent="0.25">
      <c r="A8" s="491" t="s">
        <v>171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82">
        <f t="shared" si="0"/>
        <v>0</v>
      </c>
      <c r="P8" s="226"/>
      <c r="Q8" s="76">
        <f t="shared" si="1"/>
        <v>0</v>
      </c>
    </row>
    <row r="9" spans="1:17" x14ac:dyDescent="0.25">
      <c r="A9" s="373" t="s">
        <v>132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82">
        <f t="shared" ref="O9:O14" si="2">SUM(B9:N9)</f>
        <v>0</v>
      </c>
      <c r="P9" s="226"/>
      <c r="Q9" s="76">
        <f t="shared" si="1"/>
        <v>0</v>
      </c>
    </row>
    <row r="10" spans="1:17" x14ac:dyDescent="0.25">
      <c r="A10" s="44" t="s">
        <v>191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82">
        <f t="shared" si="2"/>
        <v>0</v>
      </c>
      <c r="P10" s="226"/>
      <c r="Q10" s="76">
        <f t="shared" si="1"/>
        <v>0</v>
      </c>
    </row>
    <row r="11" spans="1:17" x14ac:dyDescent="0.25">
      <c r="A11" s="44" t="s">
        <v>186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82">
        <f t="shared" si="2"/>
        <v>0</v>
      </c>
      <c r="P11" s="226"/>
      <c r="Q11" s="76">
        <f t="shared" si="1"/>
        <v>0</v>
      </c>
    </row>
    <row r="12" spans="1:17" x14ac:dyDescent="0.25">
      <c r="A12" s="44" t="s">
        <v>187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82">
        <f t="shared" si="2"/>
        <v>0</v>
      </c>
      <c r="P12" s="226"/>
      <c r="Q12" s="76">
        <f t="shared" si="1"/>
        <v>0</v>
      </c>
    </row>
    <row r="13" spans="1:17" x14ac:dyDescent="0.25">
      <c r="A13" s="44" t="s">
        <v>134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82">
        <f>SUM(B13:N13)</f>
        <v>0</v>
      </c>
      <c r="P13" s="226"/>
      <c r="Q13" s="76">
        <f t="shared" si="1"/>
        <v>0</v>
      </c>
    </row>
    <row r="14" spans="1:17" x14ac:dyDescent="0.25">
      <c r="A14" s="44" t="s">
        <v>135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82">
        <f t="shared" si="2"/>
        <v>0</v>
      </c>
      <c r="P14" s="226"/>
      <c r="Q14" s="76">
        <f t="shared" si="1"/>
        <v>0</v>
      </c>
    </row>
  </sheetData>
  <sheetProtection algorithmName="SHA-512" hashValue="eG7aSnZUYCJqf9Z2Qw9nuJXSMLNNaXqLeGR1jpsrivZ4sRDcJegY6XP6z1r0JQ0i1xu7qCDSh8ExOPURBjDLsQ==" saltValue="eCRvSQMMjGb1RunATQMIXQ==" spinCount="100000" sheet="1" objects="1" scenarios="1"/>
  <mergeCells count="1">
    <mergeCell ref="I2:J2"/>
  </mergeCells>
  <hyperlinks>
    <hyperlink ref="I2:J2" location="urakkamittausp.!A1" display="etusivu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1"/>
  <sheetViews>
    <sheetView showGridLines="0" zoomScaleNormal="100" workbookViewId="0">
      <selection activeCell="B12" sqref="B12"/>
    </sheetView>
  </sheetViews>
  <sheetFormatPr defaultColWidth="41.54296875" defaultRowHeight="11.5" x14ac:dyDescent="0.25"/>
  <cols>
    <col min="1" max="1" width="41.54296875" style="5"/>
    <col min="2" max="17" width="8.81640625" style="5" customWidth="1"/>
    <col min="18" max="16384" width="41.54296875" style="5"/>
  </cols>
  <sheetData>
    <row r="1" spans="1:17" s="7" customFormat="1" ht="12.5" x14ac:dyDescent="0.25">
      <c r="E1" s="27"/>
      <c r="H1" s="529"/>
      <c r="K1" s="529"/>
    </row>
    <row r="2" spans="1:17" ht="13.5" thickBot="1" x14ac:dyDescent="0.35">
      <c r="A2" s="374" t="s">
        <v>195</v>
      </c>
      <c r="I2" s="886" t="s">
        <v>72</v>
      </c>
      <c r="J2" s="886"/>
    </row>
    <row r="3" spans="1:17" x14ac:dyDescent="0.25">
      <c r="B3" s="7" t="s">
        <v>14</v>
      </c>
      <c r="C3" s="7"/>
    </row>
    <row r="4" spans="1:17" x14ac:dyDescent="0.25">
      <c r="A4" s="9" t="s">
        <v>136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9" t="s">
        <v>15</v>
      </c>
      <c r="P4" s="9" t="s">
        <v>16</v>
      </c>
      <c r="Q4" s="44" t="s">
        <v>17</v>
      </c>
    </row>
    <row r="5" spans="1:17" x14ac:dyDescent="0.25">
      <c r="A5" s="44" t="s">
        <v>130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2">
        <f>SUM(B5:N5)</f>
        <v>0</v>
      </c>
      <c r="P5" s="533"/>
      <c r="Q5" s="414">
        <f>O5-P5</f>
        <v>0</v>
      </c>
    </row>
    <row r="6" spans="1:17" x14ac:dyDescent="0.25">
      <c r="A6" s="44" t="s">
        <v>131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2">
        <f t="shared" ref="O6:O11" si="0">SUM(B6:N6)</f>
        <v>0</v>
      </c>
      <c r="P6" s="533"/>
      <c r="Q6" s="414">
        <f t="shared" ref="Q6:Q11" si="1">O6-P6</f>
        <v>0</v>
      </c>
    </row>
    <row r="7" spans="1:17" x14ac:dyDescent="0.25">
      <c r="A7" s="44" t="s">
        <v>183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2">
        <f t="shared" si="0"/>
        <v>0</v>
      </c>
      <c r="P7" s="533"/>
      <c r="Q7" s="414">
        <f t="shared" si="1"/>
        <v>0</v>
      </c>
    </row>
    <row r="8" spans="1:17" x14ac:dyDescent="0.25">
      <c r="A8" s="373" t="s">
        <v>132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2">
        <f t="shared" si="0"/>
        <v>0</v>
      </c>
      <c r="P8" s="533"/>
      <c r="Q8" s="414">
        <f t="shared" si="1"/>
        <v>0</v>
      </c>
    </row>
    <row r="9" spans="1:17" x14ac:dyDescent="0.25">
      <c r="A9" s="44" t="s">
        <v>185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2">
        <f t="shared" si="0"/>
        <v>0</v>
      </c>
      <c r="P9" s="533"/>
      <c r="Q9" s="414">
        <f t="shared" si="1"/>
        <v>0</v>
      </c>
    </row>
    <row r="10" spans="1:17" x14ac:dyDescent="0.25">
      <c r="A10" s="44" t="s">
        <v>133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2">
        <f t="shared" si="0"/>
        <v>0</v>
      </c>
      <c r="P10" s="533"/>
      <c r="Q10" s="414">
        <f t="shared" si="1"/>
        <v>0</v>
      </c>
    </row>
    <row r="11" spans="1:17" x14ac:dyDescent="0.25">
      <c r="A11" s="44" t="s">
        <v>135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2">
        <f t="shared" si="0"/>
        <v>0</v>
      </c>
      <c r="P11" s="533"/>
      <c r="Q11" s="414">
        <f t="shared" si="1"/>
        <v>0</v>
      </c>
    </row>
  </sheetData>
  <sheetProtection algorithmName="SHA-512" hashValue="jTfuN+ceSnlotCb+jDsE2mAeypxmNj3qhLd8gMOfwFfp1QjsSW/UB0TNMfXaYRH//lb8oNm3bNCsXiEZLZMA4Q==" saltValue="y/XarOnEdMHtd/3aUsmyBg==" spinCount="100000" sheet="1" objects="1" scenarios="1"/>
  <mergeCells count="1">
    <mergeCell ref="I2:J2"/>
  </mergeCells>
  <phoneticPr fontId="34" type="noConversion"/>
  <hyperlinks>
    <hyperlink ref="I2:J2" location="urakkamittausp.!A1" display="etusivu" xr:uid="{00000000-0004-0000-0700-000000000000}"/>
  </hyperlinks>
  <pageMargins left="0" right="0" top="0.98425196850393704" bottom="0.98425196850393704" header="0.51181102362204722" footer="0.51181102362204722"/>
  <pageSetup paperSize="9" orientation="landscape" horizontalDpi="4294967293" verticalDpi="4294967293"/>
  <headerFooter alignWithMargins="0"/>
  <ignoredErrors>
    <ignoredError sqref="O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/>
  <dimension ref="A1:U46"/>
  <sheetViews>
    <sheetView showGridLines="0" zoomScaleNormal="100" workbookViewId="0">
      <selection activeCell="A2" sqref="A2"/>
    </sheetView>
  </sheetViews>
  <sheetFormatPr defaultColWidth="8.81640625" defaultRowHeight="12.5" x14ac:dyDescent="0.25"/>
  <cols>
    <col min="1" max="1" width="10.26953125" customWidth="1"/>
    <col min="2" max="2" width="7.453125" customWidth="1"/>
    <col min="3" max="3" width="7.453125" bestFit="1" customWidth="1"/>
    <col min="4" max="14" width="7.453125" customWidth="1"/>
    <col min="15" max="15" width="6.81640625" customWidth="1"/>
    <col min="16" max="16" width="9.453125" bestFit="1" customWidth="1"/>
    <col min="17" max="17" width="7.453125" customWidth="1"/>
    <col min="18" max="18" width="10.453125" customWidth="1"/>
  </cols>
  <sheetData>
    <row r="1" spans="1:21" ht="16" thickBot="1" x14ac:dyDescent="0.4">
      <c r="A1" s="375" t="s">
        <v>212</v>
      </c>
      <c r="B1" s="20"/>
      <c r="C1" s="20"/>
      <c r="D1" s="20"/>
      <c r="E1" s="20"/>
      <c r="F1" s="20"/>
      <c r="G1" s="23"/>
      <c r="H1" s="23"/>
      <c r="I1" s="148" t="s">
        <v>72</v>
      </c>
      <c r="J1" s="23"/>
      <c r="K1" s="23"/>
      <c r="L1" s="23"/>
      <c r="M1" s="23"/>
      <c r="N1" s="23"/>
    </row>
    <row r="2" spans="1:21" x14ac:dyDescent="0.25"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" x14ac:dyDescent="0.25">
      <c r="A3" s="887" t="s">
        <v>14</v>
      </c>
      <c r="B3" s="887"/>
      <c r="C3" s="887"/>
    </row>
    <row r="4" spans="1:21" x14ac:dyDescent="0.25">
      <c r="A4" s="17" t="s">
        <v>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7" t="s">
        <v>15</v>
      </c>
      <c r="P4" s="29" t="s">
        <v>16</v>
      </c>
      <c r="Q4" s="17" t="s">
        <v>17</v>
      </c>
      <c r="R4" s="17" t="s">
        <v>8</v>
      </c>
    </row>
    <row r="5" spans="1:21" x14ac:dyDescent="0.25">
      <c r="A5" s="162" t="s">
        <v>87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76">
        <f>SUM(B5:N5)</f>
        <v>0</v>
      </c>
      <c r="P5" s="226"/>
      <c r="Q5" s="76">
        <f>O5-P5</f>
        <v>0</v>
      </c>
      <c r="R5" s="162" t="s">
        <v>87</v>
      </c>
    </row>
    <row r="6" spans="1:21" x14ac:dyDescent="0.25">
      <c r="A6" s="162" t="s">
        <v>88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76">
        <f t="shared" ref="O6:O11" si="0">SUM(B6:N6)</f>
        <v>0</v>
      </c>
      <c r="P6" s="226"/>
      <c r="Q6" s="76">
        <f t="shared" ref="Q6:Q11" si="1">O6-P6</f>
        <v>0</v>
      </c>
      <c r="R6" s="162" t="s">
        <v>88</v>
      </c>
    </row>
    <row r="7" spans="1:21" x14ac:dyDescent="0.25">
      <c r="A7" s="162" t="s">
        <v>89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76">
        <f t="shared" si="0"/>
        <v>0</v>
      </c>
      <c r="P7" s="226"/>
      <c r="Q7" s="76">
        <f t="shared" si="1"/>
        <v>0</v>
      </c>
      <c r="R7" s="162" t="s">
        <v>89</v>
      </c>
    </row>
    <row r="8" spans="1:21" x14ac:dyDescent="0.25">
      <c r="A8" s="162" t="s">
        <v>141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76">
        <f t="shared" si="0"/>
        <v>0</v>
      </c>
      <c r="P8" s="226"/>
      <c r="Q8" s="76">
        <f t="shared" si="1"/>
        <v>0</v>
      </c>
      <c r="R8" s="162" t="s">
        <v>141</v>
      </c>
    </row>
    <row r="9" spans="1:21" x14ac:dyDescent="0.25">
      <c r="A9" s="162" t="s">
        <v>91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76">
        <f t="shared" si="0"/>
        <v>0</v>
      </c>
      <c r="P9" s="226"/>
      <c r="Q9" s="76">
        <f t="shared" si="1"/>
        <v>0</v>
      </c>
      <c r="R9" s="162" t="s">
        <v>91</v>
      </c>
    </row>
    <row r="10" spans="1:21" x14ac:dyDescent="0.25">
      <c r="A10" s="162" t="s">
        <v>92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76">
        <f t="shared" si="0"/>
        <v>0</v>
      </c>
      <c r="P10" s="226"/>
      <c r="Q10" s="76">
        <f t="shared" si="1"/>
        <v>0</v>
      </c>
      <c r="R10" s="162" t="s">
        <v>92</v>
      </c>
    </row>
    <row r="11" spans="1:21" x14ac:dyDescent="0.25">
      <c r="A11" s="162" t="s">
        <v>93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76">
        <f t="shared" si="0"/>
        <v>0</v>
      </c>
      <c r="P11" s="226"/>
      <c r="Q11" s="76">
        <f t="shared" si="1"/>
        <v>0</v>
      </c>
      <c r="R11" s="162" t="s">
        <v>93</v>
      </c>
    </row>
    <row r="12" spans="1:21" s="167" customFormat="1" x14ac:dyDescent="0.25">
      <c r="A12" s="573"/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</row>
    <row r="13" spans="1:21" s="167" customFormat="1" x14ac:dyDescent="0.25">
      <c r="A13" s="573"/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3"/>
      <c r="R13" s="573"/>
      <c r="S13" s="573"/>
      <c r="T13" s="573"/>
      <c r="U13" s="573"/>
    </row>
    <row r="14" spans="1:21" s="167" customFormat="1" x14ac:dyDescent="0.25">
      <c r="A14" s="573"/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3"/>
      <c r="P14" s="575"/>
      <c r="Q14" s="573"/>
      <c r="R14" s="573"/>
      <c r="S14" s="573"/>
      <c r="T14" s="573"/>
      <c r="U14" s="573"/>
    </row>
    <row r="15" spans="1:21" s="167" customFormat="1" x14ac:dyDescent="0.25">
      <c r="A15" s="576"/>
      <c r="B15" s="577"/>
      <c r="C15" s="577"/>
      <c r="D15" s="577"/>
      <c r="E15" s="577"/>
      <c r="F15" s="577"/>
      <c r="G15" s="577"/>
      <c r="H15" s="577"/>
      <c r="I15" s="577"/>
      <c r="J15" s="577"/>
      <c r="K15" s="577"/>
      <c r="L15" s="577"/>
      <c r="M15" s="577"/>
      <c r="N15" s="577"/>
      <c r="O15" s="578"/>
      <c r="P15" s="579"/>
      <c r="Q15" s="578"/>
      <c r="R15" s="576"/>
      <c r="S15" s="573"/>
      <c r="T15" s="573"/>
      <c r="U15" s="573"/>
    </row>
    <row r="16" spans="1:21" s="167" customFormat="1" x14ac:dyDescent="0.25">
      <c r="A16" s="580"/>
      <c r="B16" s="577"/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8"/>
      <c r="P16" s="579"/>
      <c r="Q16" s="578"/>
      <c r="R16" s="580"/>
      <c r="S16" s="573"/>
      <c r="T16" s="573"/>
      <c r="U16" s="573"/>
    </row>
    <row r="17" spans="1:21" s="167" customFormat="1" x14ac:dyDescent="0.25">
      <c r="A17" s="580"/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8"/>
      <c r="P17" s="579"/>
      <c r="Q17" s="578"/>
      <c r="R17" s="580"/>
      <c r="S17" s="573"/>
      <c r="T17" s="573"/>
      <c r="U17" s="573"/>
    </row>
    <row r="18" spans="1:21" s="167" customFormat="1" x14ac:dyDescent="0.25">
      <c r="A18" s="580"/>
      <c r="B18" s="577">
        <v>4</v>
      </c>
      <c r="C18" s="577"/>
      <c r="D18" s="577"/>
      <c r="E18" s="577"/>
      <c r="F18" s="577"/>
      <c r="G18" s="577"/>
      <c r="H18" s="577"/>
      <c r="I18" s="577"/>
      <c r="J18" s="577">
        <v>44</v>
      </c>
      <c r="K18" s="577"/>
      <c r="L18" s="577"/>
      <c r="M18" s="577"/>
      <c r="N18" s="577"/>
      <c r="O18" s="578"/>
      <c r="P18" s="579"/>
      <c r="Q18" s="578"/>
      <c r="R18" s="580"/>
      <c r="S18" s="573"/>
      <c r="T18" s="573"/>
      <c r="U18" s="573"/>
    </row>
    <row r="19" spans="1:21" s="167" customFormat="1" x14ac:dyDescent="0.25">
      <c r="A19" s="580"/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8"/>
      <c r="P19" s="579"/>
      <c r="Q19" s="578"/>
      <c r="R19" s="580"/>
      <c r="S19" s="573"/>
      <c r="T19" s="573"/>
      <c r="U19" s="573"/>
    </row>
    <row r="20" spans="1:21" s="167" customFormat="1" x14ac:dyDescent="0.25">
      <c r="A20" s="580"/>
      <c r="B20" s="577"/>
      <c r="C20" s="577"/>
      <c r="D20" s="577"/>
      <c r="E20" s="577">
        <v>4</v>
      </c>
      <c r="F20" s="577"/>
      <c r="G20" s="577"/>
      <c r="H20" s="577">
        <v>4</v>
      </c>
      <c r="I20" s="577"/>
      <c r="J20" s="577"/>
      <c r="K20" s="577"/>
      <c r="L20" s="577"/>
      <c r="M20" s="577"/>
      <c r="N20" s="577"/>
      <c r="O20" s="578"/>
      <c r="P20" s="579"/>
      <c r="Q20" s="578"/>
      <c r="R20" s="580"/>
      <c r="S20" s="573"/>
      <c r="T20" s="573"/>
      <c r="U20" s="573"/>
    </row>
    <row r="21" spans="1:21" s="167" customFormat="1" x14ac:dyDescent="0.25">
      <c r="A21" s="580"/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8"/>
      <c r="P21" s="579"/>
      <c r="Q21" s="578"/>
      <c r="R21" s="580"/>
      <c r="S21" s="573"/>
      <c r="T21" s="573"/>
      <c r="U21" s="573"/>
    </row>
    <row r="22" spans="1:21" s="167" customFormat="1" x14ac:dyDescent="0.25">
      <c r="A22" s="580"/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8"/>
      <c r="P22" s="579"/>
      <c r="Q22" s="578"/>
      <c r="R22" s="580"/>
      <c r="S22" s="573"/>
      <c r="T22" s="573"/>
      <c r="U22" s="573"/>
    </row>
    <row r="23" spans="1:21" s="167" customFormat="1" x14ac:dyDescent="0.25">
      <c r="A23" s="580"/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8"/>
      <c r="P23" s="579"/>
      <c r="Q23" s="578"/>
      <c r="R23" s="580"/>
      <c r="S23" s="573"/>
      <c r="T23" s="573"/>
      <c r="U23" s="573"/>
    </row>
    <row r="24" spans="1:21" s="167" customFormat="1" x14ac:dyDescent="0.25">
      <c r="A24" s="580"/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8"/>
      <c r="P24" s="579"/>
      <c r="Q24" s="578"/>
      <c r="R24" s="580"/>
      <c r="S24" s="573"/>
      <c r="T24" s="573"/>
      <c r="U24" s="573"/>
    </row>
    <row r="25" spans="1:21" s="167" customFormat="1" x14ac:dyDescent="0.25">
      <c r="A25" s="580"/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8"/>
      <c r="P25" s="579"/>
      <c r="Q25" s="578"/>
      <c r="R25" s="580"/>
      <c r="S25" s="573"/>
      <c r="T25" s="573"/>
      <c r="U25" s="573"/>
    </row>
    <row r="26" spans="1:21" s="167" customFormat="1" x14ac:dyDescent="0.25">
      <c r="A26" s="580"/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8"/>
      <c r="P26" s="579"/>
      <c r="Q26" s="578"/>
      <c r="R26" s="580"/>
      <c r="S26" s="573"/>
      <c r="T26" s="573"/>
      <c r="U26" s="573"/>
    </row>
    <row r="27" spans="1:21" s="167" customFormat="1" x14ac:dyDescent="0.25">
      <c r="A27" s="581"/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8"/>
      <c r="P27" s="579"/>
      <c r="Q27" s="578"/>
      <c r="R27" s="581"/>
      <c r="S27" s="573"/>
      <c r="T27" s="573"/>
      <c r="U27" s="573"/>
    </row>
    <row r="28" spans="1:21" s="167" customFormat="1" x14ac:dyDescent="0.25">
      <c r="A28" s="581"/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8"/>
      <c r="P28" s="579"/>
      <c r="Q28" s="578"/>
      <c r="R28" s="581"/>
      <c r="S28" s="573"/>
      <c r="T28" s="573"/>
      <c r="U28" s="573"/>
    </row>
    <row r="29" spans="1:21" s="167" customFormat="1" x14ac:dyDescent="0.25">
      <c r="A29" s="581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8"/>
      <c r="P29" s="579"/>
      <c r="Q29" s="578"/>
      <c r="R29" s="581"/>
      <c r="S29" s="573"/>
      <c r="T29" s="573"/>
      <c r="U29" s="573"/>
    </row>
    <row r="30" spans="1:21" s="167" customFormat="1" x14ac:dyDescent="0.25">
      <c r="A30" s="581"/>
      <c r="B30" s="577"/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8"/>
      <c r="P30" s="579"/>
      <c r="Q30" s="578"/>
      <c r="R30" s="581"/>
      <c r="S30" s="573"/>
      <c r="T30" s="573"/>
      <c r="U30" s="573"/>
    </row>
    <row r="31" spans="1:21" s="167" customFormat="1" x14ac:dyDescent="0.25">
      <c r="A31" s="573"/>
      <c r="B31" s="573"/>
      <c r="C31" s="573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573"/>
      <c r="P31" s="573"/>
      <c r="Q31" s="573"/>
      <c r="R31" s="573"/>
      <c r="S31" s="573"/>
      <c r="T31" s="573"/>
      <c r="U31" s="573"/>
    </row>
    <row r="32" spans="1:21" s="167" customFormat="1" x14ac:dyDescent="0.25">
      <c r="A32" s="573"/>
      <c r="B32" s="573"/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</row>
    <row r="33" spans="1:21" s="167" customFormat="1" x14ac:dyDescent="0.25">
      <c r="A33" s="573"/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</row>
    <row r="34" spans="1:21" s="167" customFormat="1" x14ac:dyDescent="0.25">
      <c r="A34" s="573"/>
      <c r="B34" s="573"/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</row>
    <row r="35" spans="1:21" s="167" customFormat="1" x14ac:dyDescent="0.25">
      <c r="A35" s="573"/>
      <c r="B35" s="573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3"/>
      <c r="U35" s="573"/>
    </row>
    <row r="36" spans="1:21" s="167" customFormat="1" x14ac:dyDescent="0.25"/>
    <row r="37" spans="1:21" s="167" customFormat="1" x14ac:dyDescent="0.25"/>
    <row r="38" spans="1:21" s="167" customFormat="1" x14ac:dyDescent="0.25"/>
    <row r="39" spans="1:21" s="167" customFormat="1" x14ac:dyDescent="0.25"/>
    <row r="40" spans="1:21" s="167" customFormat="1" x14ac:dyDescent="0.25"/>
    <row r="41" spans="1:21" s="167" customFormat="1" x14ac:dyDescent="0.25"/>
    <row r="42" spans="1:21" s="167" customFormat="1" x14ac:dyDescent="0.25"/>
    <row r="43" spans="1:21" s="167" customFormat="1" x14ac:dyDescent="0.25"/>
    <row r="44" spans="1:21" s="167" customFormat="1" x14ac:dyDescent="0.25"/>
    <row r="45" spans="1:21" s="167" customFormat="1" x14ac:dyDescent="0.25"/>
    <row r="46" spans="1:21" s="167" customFormat="1" x14ac:dyDescent="0.25"/>
  </sheetData>
  <sheetProtection algorithmName="SHA-512" hashValue="m4i2iV6zpsekxjEDfM8NJxZ971uSuaXtqWWe+DG7MLeY1zU4nde+btTeElBPjtqJP4pcTCqXd9j1ARqWzs+8jA==" saltValue="YwPRnYebV9dOcisRQUiR+A==" spinCount="100000" sheet="1"/>
  <mergeCells count="1">
    <mergeCell ref="A3:C3"/>
  </mergeCells>
  <phoneticPr fontId="0" type="noConversion"/>
  <hyperlinks>
    <hyperlink ref="I1" location="urakkamittausp.!A1" display="etusivu" xr:uid="{00000000-0004-0000-0100-000000000000}"/>
  </hyperlinks>
  <printOptions gridLinesSet="0"/>
  <pageMargins left="0" right="0" top="0.39370078740157483" bottom="0.39370078740157483" header="0.51181102362204722" footer="0.19685039370078741"/>
  <pageSetup paperSize="9" orientation="landscape" horizontalDpi="360" verticalDpi="360"/>
  <headerFooter alignWithMargins="0">
    <oddFooter>&amp;A&amp;RSivu &amp;P</oddFooter>
  </headerFooter>
  <ignoredErrors>
    <ignoredError sqref="R5:R11 A5: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4"/>
  <dimension ref="A1:S31"/>
  <sheetViews>
    <sheetView showGridLines="0" zoomScaleNormal="100" workbookViewId="0">
      <selection activeCell="I10" sqref="I10"/>
    </sheetView>
  </sheetViews>
  <sheetFormatPr defaultColWidth="8.81640625" defaultRowHeight="12.5" x14ac:dyDescent="0.25"/>
  <cols>
    <col min="1" max="1" width="11" customWidth="1"/>
    <col min="2" max="2" width="7.453125" customWidth="1"/>
    <col min="3" max="5" width="7.453125" bestFit="1" customWidth="1"/>
    <col min="6" max="6" width="7.453125" customWidth="1"/>
    <col min="7" max="9" width="7.453125" bestFit="1" customWidth="1"/>
    <col min="10" max="12" width="7.453125" customWidth="1"/>
    <col min="13" max="14" width="7.453125" bestFit="1" customWidth="1"/>
    <col min="15" max="15" width="6.26953125" customWidth="1"/>
    <col min="16" max="16" width="9.453125" bestFit="1" customWidth="1"/>
    <col min="17" max="17" width="7" customWidth="1"/>
  </cols>
  <sheetData>
    <row r="1" spans="1:19" ht="14.5" thickBot="1" x14ac:dyDescent="0.35">
      <c r="A1" s="375" t="s">
        <v>216</v>
      </c>
      <c r="B1" s="20"/>
      <c r="C1" s="20"/>
      <c r="D1" s="20"/>
      <c r="E1" s="20"/>
      <c r="F1" s="54"/>
      <c r="G1" s="20"/>
      <c r="H1" s="20"/>
      <c r="J1" s="884" t="s">
        <v>72</v>
      </c>
      <c r="K1" s="884"/>
    </row>
    <row r="3" spans="1:19" x14ac:dyDescent="0.25">
      <c r="B3" t="s">
        <v>14</v>
      </c>
    </row>
    <row r="4" spans="1:19" x14ac:dyDescent="0.25">
      <c r="A4" s="17" t="s">
        <v>8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76" t="s">
        <v>15</v>
      </c>
      <c r="P4" s="608" t="s">
        <v>16</v>
      </c>
      <c r="Q4" s="17" t="s">
        <v>17</v>
      </c>
      <c r="R4" s="17" t="s">
        <v>8</v>
      </c>
    </row>
    <row r="5" spans="1:19" x14ac:dyDescent="0.25">
      <c r="A5" s="162" t="s">
        <v>87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76">
        <f>SUM(B5:N5)</f>
        <v>0</v>
      </c>
      <c r="P5" s="226"/>
      <c r="Q5" s="76">
        <f>O5-P5</f>
        <v>0</v>
      </c>
      <c r="R5" s="162" t="s">
        <v>87</v>
      </c>
    </row>
    <row r="6" spans="1:19" x14ac:dyDescent="0.25">
      <c r="A6" s="162" t="s">
        <v>88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76">
        <f t="shared" ref="O6:O8" si="0">SUM(B6:N6)</f>
        <v>0</v>
      </c>
      <c r="P6" s="226"/>
      <c r="Q6" s="76">
        <f t="shared" ref="Q6:Q8" si="1">O6-P6</f>
        <v>0</v>
      </c>
      <c r="R6" s="162" t="s">
        <v>88</v>
      </c>
    </row>
    <row r="7" spans="1:19" x14ac:dyDescent="0.25">
      <c r="A7" s="162" t="s">
        <v>89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76">
        <f t="shared" si="0"/>
        <v>0</v>
      </c>
      <c r="P7" s="226"/>
      <c r="Q7" s="76">
        <f t="shared" si="1"/>
        <v>0</v>
      </c>
      <c r="R7" s="162" t="s">
        <v>89</v>
      </c>
    </row>
    <row r="8" spans="1:19" x14ac:dyDescent="0.25">
      <c r="A8" s="162" t="s">
        <v>141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76">
        <f t="shared" si="0"/>
        <v>0</v>
      </c>
      <c r="P8" s="226"/>
      <c r="Q8" s="76">
        <f t="shared" si="1"/>
        <v>0</v>
      </c>
      <c r="R8" s="162" t="s">
        <v>141</v>
      </c>
    </row>
    <row r="9" spans="1:19" s="167" customFormat="1" x14ac:dyDescent="0.25">
      <c r="A9" s="63">
        <v>139.69999999999999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76">
        <f t="shared" ref="O9:O11" si="2">SUM(B9:N9)</f>
        <v>0</v>
      </c>
      <c r="P9" s="226"/>
      <c r="Q9" s="76">
        <f t="shared" ref="Q9:Q11" si="3">O9-P9</f>
        <v>0</v>
      </c>
      <c r="R9" s="63">
        <v>114.4</v>
      </c>
    </row>
    <row r="10" spans="1:19" s="167" customFormat="1" x14ac:dyDescent="0.25">
      <c r="A10" s="63">
        <v>168.3</v>
      </c>
      <c r="B10" s="226"/>
      <c r="C10" s="226"/>
      <c r="D10" s="226"/>
      <c r="E10" s="226"/>
      <c r="F10" s="226"/>
      <c r="G10" s="609"/>
      <c r="H10" s="226"/>
      <c r="I10" s="226"/>
      <c r="J10" s="226"/>
      <c r="K10" s="226"/>
      <c r="L10" s="226"/>
      <c r="M10" s="226"/>
      <c r="N10" s="226"/>
      <c r="O10" s="76">
        <f t="shared" si="2"/>
        <v>0</v>
      </c>
      <c r="P10" s="226"/>
      <c r="Q10" s="76">
        <f t="shared" si="3"/>
        <v>0</v>
      </c>
      <c r="R10" s="63">
        <v>114.5</v>
      </c>
      <c r="S10" s="417"/>
    </row>
    <row r="11" spans="1:19" s="167" customFormat="1" x14ac:dyDescent="0.25">
      <c r="A11" s="63">
        <v>219.1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76">
        <f t="shared" si="2"/>
        <v>0</v>
      </c>
      <c r="P11" s="226"/>
      <c r="Q11" s="76">
        <f t="shared" si="3"/>
        <v>0</v>
      </c>
      <c r="R11" s="63">
        <v>114.6</v>
      </c>
      <c r="S11" s="417"/>
    </row>
    <row r="12" spans="1:19" s="167" customFormat="1" x14ac:dyDescent="0.25">
      <c r="A12" s="417"/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</row>
    <row r="13" spans="1:19" s="167" customFormat="1" x14ac:dyDescent="0.25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</row>
    <row r="14" spans="1:19" s="167" customFormat="1" x14ac:dyDescent="0.25">
      <c r="A14" s="417"/>
      <c r="B14" s="604"/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  <c r="O14" s="417"/>
      <c r="P14" s="605"/>
      <c r="Q14" s="417"/>
      <c r="R14" s="417"/>
      <c r="S14" s="417"/>
    </row>
    <row r="15" spans="1:19" s="167" customFormat="1" x14ac:dyDescent="0.25">
      <c r="A15" s="417"/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465"/>
      <c r="P15" s="607"/>
      <c r="Q15" s="465"/>
      <c r="R15" s="417"/>
      <c r="S15" s="417"/>
    </row>
    <row r="16" spans="1:19" s="167" customFormat="1" x14ac:dyDescent="0.25">
      <c r="A16" s="417"/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465"/>
      <c r="P16" s="607"/>
      <c r="Q16" s="465"/>
      <c r="R16" s="417"/>
      <c r="S16" s="417"/>
    </row>
    <row r="17" spans="1:19" s="167" customFormat="1" x14ac:dyDescent="0.25">
      <c r="A17" s="417"/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465"/>
      <c r="P17" s="607"/>
      <c r="Q17" s="465"/>
      <c r="R17" s="417"/>
      <c r="S17" s="417"/>
    </row>
    <row r="18" spans="1:19" s="167" customFormat="1" x14ac:dyDescent="0.25">
      <c r="A18" s="417"/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465"/>
      <c r="P18" s="607"/>
      <c r="Q18" s="465"/>
      <c r="R18" s="417"/>
      <c r="S18" s="417"/>
    </row>
    <row r="19" spans="1:19" s="167" customFormat="1" x14ac:dyDescent="0.25">
      <c r="A19" s="417"/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465"/>
      <c r="P19" s="607"/>
      <c r="Q19" s="465"/>
      <c r="R19" s="417"/>
      <c r="S19" s="417"/>
    </row>
    <row r="21" spans="1:19" x14ac:dyDescent="0.25">
      <c r="A21" s="300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5"/>
      <c r="P21" s="306"/>
      <c r="Q21" s="305"/>
      <c r="R21" s="300"/>
      <c r="S21" s="300"/>
    </row>
    <row r="22" spans="1:19" x14ac:dyDescent="0.25">
      <c r="A22" s="300"/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5"/>
      <c r="P22" s="306"/>
      <c r="Q22" s="305"/>
      <c r="R22" s="300"/>
      <c r="S22" s="300"/>
    </row>
    <row r="23" spans="1:19" x14ac:dyDescent="0.25">
      <c r="A23" s="300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5"/>
      <c r="P23" s="306"/>
      <c r="Q23" s="305"/>
      <c r="R23" s="300"/>
      <c r="S23" s="300"/>
    </row>
    <row r="24" spans="1:19" x14ac:dyDescent="0.25">
      <c r="A24" s="300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5"/>
      <c r="P24" s="306"/>
      <c r="Q24" s="305"/>
      <c r="R24" s="300"/>
      <c r="S24" s="300"/>
    </row>
    <row r="25" spans="1:19" x14ac:dyDescent="0.25">
      <c r="A25" s="300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5"/>
      <c r="P25" s="306"/>
      <c r="Q25" s="305"/>
      <c r="R25" s="300"/>
      <c r="S25" s="300"/>
    </row>
    <row r="26" spans="1:19" x14ac:dyDescent="0.25">
      <c r="A26" s="307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5"/>
      <c r="P26" s="306"/>
      <c r="Q26" s="305"/>
      <c r="R26" s="307"/>
      <c r="S26" s="300"/>
    </row>
    <row r="27" spans="1:19" x14ac:dyDescent="0.25">
      <c r="A27" s="307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5"/>
      <c r="P27" s="306"/>
      <c r="Q27" s="305"/>
      <c r="R27" s="307"/>
      <c r="S27" s="300"/>
    </row>
    <row r="28" spans="1:19" x14ac:dyDescent="0.25">
      <c r="A28" s="307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5"/>
      <c r="P28" s="306"/>
      <c r="Q28" s="305"/>
      <c r="R28" s="307"/>
      <c r="S28" s="300"/>
    </row>
    <row r="29" spans="1:19" x14ac:dyDescent="0.25">
      <c r="A29" s="297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5"/>
      <c r="P29" s="306"/>
      <c r="Q29" s="305"/>
      <c r="R29" s="297"/>
      <c r="S29" s="300"/>
    </row>
    <row r="30" spans="1:19" x14ac:dyDescent="0.25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</row>
    <row r="31" spans="1:19" x14ac:dyDescent="0.25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</row>
  </sheetData>
  <sheetProtection algorithmName="SHA-512" hashValue="TDkTv/2mfXktEj8HnFcaJWtaLmgnk5iI8ataYxN3WQ3gYB2Rl+rEqvjzDE2FC+HXgp5fkrqp5P6O51dO+ovMzw==" saltValue="hoxPz7yv7uaf3bOWKR/YwA==" spinCount="100000" sheet="1" objects="1" scenarios="1"/>
  <mergeCells count="1">
    <mergeCell ref="J1:K1"/>
  </mergeCells>
  <phoneticPr fontId="0" type="noConversion"/>
  <hyperlinks>
    <hyperlink ref="J1:K1" location="urakkamittausp.!A1" display="etusivu" xr:uid="{00000000-0004-0000-0200-000000000000}"/>
  </hyperlinks>
  <printOptions gridLinesSet="0"/>
  <pageMargins left="0" right="0" top="0.39370078740157483" bottom="0.39370078740157483" header="0.51181102362204722" footer="0.51181102362204722"/>
  <pageSetup paperSize="9" orientation="landscape" horizontalDpi="360" verticalDpi="360"/>
  <headerFooter alignWithMargins="0">
    <oddFooter>&amp;A&amp;RSivu &amp;P</oddFooter>
  </headerFooter>
  <ignoredErrors>
    <ignoredError sqref="R5:R8 A5:A8" numberStoredAsText="1"/>
    <ignoredError sqref="O9:O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"/>
  <sheetViews>
    <sheetView zoomScaleNormal="100" zoomScaleSheetLayoutView="76" workbookViewId="0">
      <selection activeCell="A2" sqref="A2"/>
    </sheetView>
  </sheetViews>
  <sheetFormatPr defaultColWidth="8.81640625" defaultRowHeight="12.5" x14ac:dyDescent="0.25"/>
  <sheetData>
    <row r="1" spans="1:18" ht="14.5" thickBot="1" x14ac:dyDescent="0.35">
      <c r="A1" s="375" t="s">
        <v>214</v>
      </c>
      <c r="B1" s="20"/>
      <c r="C1" s="20"/>
      <c r="D1" s="20"/>
      <c r="E1" s="20"/>
      <c r="F1" s="20"/>
      <c r="G1" s="23"/>
      <c r="H1" s="23"/>
      <c r="I1" s="320" t="s">
        <v>72</v>
      </c>
      <c r="J1" s="23"/>
      <c r="K1" s="23"/>
      <c r="L1" s="23"/>
      <c r="M1" s="23"/>
      <c r="N1" s="23"/>
    </row>
    <row r="2" spans="1:18" x14ac:dyDescent="0.25"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8" x14ac:dyDescent="0.25">
      <c r="A3" s="887" t="s">
        <v>14</v>
      </c>
      <c r="B3" s="887"/>
      <c r="C3" s="887"/>
    </row>
    <row r="4" spans="1:18" x14ac:dyDescent="0.25">
      <c r="A4" s="17" t="s">
        <v>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7" t="s">
        <v>15</v>
      </c>
      <c r="P4" s="29" t="s">
        <v>16</v>
      </c>
      <c r="Q4" s="17" t="s">
        <v>17</v>
      </c>
      <c r="R4" s="17" t="s">
        <v>8</v>
      </c>
    </row>
    <row r="5" spans="1:18" x14ac:dyDescent="0.25">
      <c r="A5" s="162" t="s">
        <v>87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76">
        <f t="shared" ref="O5:O8" si="0">SUM(B5:N5)</f>
        <v>0</v>
      </c>
      <c r="P5" s="226"/>
      <c r="Q5" s="76">
        <f t="shared" ref="Q5:Q8" si="1">O5-P5</f>
        <v>0</v>
      </c>
      <c r="R5" s="162" t="s">
        <v>87</v>
      </c>
    </row>
    <row r="6" spans="1:18" x14ac:dyDescent="0.25">
      <c r="A6" s="162" t="s">
        <v>88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76">
        <f t="shared" si="0"/>
        <v>0</v>
      </c>
      <c r="P6" s="226"/>
      <c r="Q6" s="76">
        <f t="shared" si="1"/>
        <v>0</v>
      </c>
      <c r="R6" s="162" t="s">
        <v>88</v>
      </c>
    </row>
    <row r="7" spans="1:18" x14ac:dyDescent="0.25">
      <c r="A7" s="162" t="s">
        <v>89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76">
        <f t="shared" si="0"/>
        <v>0</v>
      </c>
      <c r="P7" s="226"/>
      <c r="Q7" s="76">
        <f t="shared" si="1"/>
        <v>0</v>
      </c>
      <c r="R7" s="162" t="s">
        <v>89</v>
      </c>
    </row>
    <row r="8" spans="1:18" x14ac:dyDescent="0.25">
      <c r="A8" s="162" t="s">
        <v>90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76">
        <f t="shared" si="0"/>
        <v>0</v>
      </c>
      <c r="P8" s="226"/>
      <c r="Q8" s="76">
        <f t="shared" si="1"/>
        <v>0</v>
      </c>
      <c r="R8" s="162" t="s">
        <v>90</v>
      </c>
    </row>
  </sheetData>
  <sheetProtection algorithmName="SHA-512" hashValue="nRDA6XyWy3se1CFwe9LoHpSQAT1xZNX0cpIKFfBis/jUrewo5SFrQ38BFME+idx+zMOEpDqez5/iECIIaU1+jQ==" saltValue="rIcBFrRmPql3Vj/p9ij6ZA==" spinCount="100000" sheet="1"/>
  <mergeCells count="1">
    <mergeCell ref="A3:C3"/>
  </mergeCells>
  <hyperlinks>
    <hyperlink ref="I1" location="urakkamittausp.!A1" display="etusivu" xr:uid="{00000000-0004-0000-0300-000000000000}"/>
  </hyperlinks>
  <pageMargins left="0.7" right="0.7" top="0.75" bottom="0.75" header="0.3" footer="0.3"/>
  <pageSetup paperSize="9" scale="8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1"/>
  <sheetViews>
    <sheetView workbookViewId="0">
      <selection activeCell="A2" sqref="A2"/>
    </sheetView>
  </sheetViews>
  <sheetFormatPr defaultColWidth="8.81640625" defaultRowHeight="12.5" x14ac:dyDescent="0.25"/>
  <cols>
    <col min="1" max="1" width="10.1796875" customWidth="1"/>
    <col min="2" max="2" width="7.453125" customWidth="1"/>
    <col min="3" max="5" width="7.453125" bestFit="1" customWidth="1"/>
    <col min="6" max="6" width="7.453125" customWidth="1"/>
    <col min="7" max="9" width="7.453125" bestFit="1" customWidth="1"/>
    <col min="10" max="12" width="7.453125" customWidth="1"/>
    <col min="13" max="14" width="7.453125" bestFit="1" customWidth="1"/>
    <col min="15" max="15" width="6.26953125" customWidth="1"/>
    <col min="16" max="16" width="9.453125" bestFit="1" customWidth="1"/>
    <col min="17" max="17" width="7" customWidth="1"/>
    <col min="18" max="18" width="10.26953125" bestFit="1" customWidth="1"/>
  </cols>
  <sheetData>
    <row r="1" spans="1:18" ht="14.5" thickBot="1" x14ac:dyDescent="0.35">
      <c r="A1" s="375" t="s">
        <v>215</v>
      </c>
      <c r="B1" s="20"/>
      <c r="C1" s="20"/>
      <c r="D1" s="20"/>
      <c r="E1" s="20"/>
      <c r="F1" s="54"/>
      <c r="G1" s="20"/>
      <c r="H1" s="20"/>
      <c r="J1" s="884" t="s">
        <v>72</v>
      </c>
      <c r="K1" s="884"/>
    </row>
    <row r="3" spans="1:18" x14ac:dyDescent="0.25">
      <c r="B3" t="s">
        <v>14</v>
      </c>
    </row>
    <row r="4" spans="1:18" x14ac:dyDescent="0.25">
      <c r="A4" s="17" t="s">
        <v>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7" t="s">
        <v>15</v>
      </c>
      <c r="P4" s="29" t="s">
        <v>16</v>
      </c>
      <c r="Q4" s="17" t="s">
        <v>17</v>
      </c>
      <c r="R4" s="17" t="s">
        <v>8</v>
      </c>
    </row>
    <row r="5" spans="1:18" x14ac:dyDescent="0.25">
      <c r="A5" s="162" t="s">
        <v>87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76">
        <f>SUM(B5:N5)</f>
        <v>0</v>
      </c>
      <c r="P5" s="226"/>
      <c r="Q5" s="76">
        <f>O5-P5</f>
        <v>0</v>
      </c>
      <c r="R5" s="162" t="s">
        <v>87</v>
      </c>
    </row>
    <row r="6" spans="1:18" x14ac:dyDescent="0.25">
      <c r="A6" s="162" t="s">
        <v>88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76">
        <f t="shared" ref="O6:O11" si="0">SUM(B6:N6)</f>
        <v>0</v>
      </c>
      <c r="P6" s="226"/>
      <c r="Q6" s="76">
        <f t="shared" ref="Q6:Q11" si="1">O6-P6</f>
        <v>0</v>
      </c>
      <c r="R6" s="162" t="s">
        <v>88</v>
      </c>
    </row>
    <row r="7" spans="1:18" x14ac:dyDescent="0.25">
      <c r="A7" s="162" t="s">
        <v>89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76">
        <f t="shared" si="0"/>
        <v>0</v>
      </c>
      <c r="P7" s="226"/>
      <c r="Q7" s="76">
        <f t="shared" si="1"/>
        <v>0</v>
      </c>
      <c r="R7" s="162" t="s">
        <v>89</v>
      </c>
    </row>
    <row r="8" spans="1:18" x14ac:dyDescent="0.25">
      <c r="A8" s="162" t="s">
        <v>141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76">
        <f t="shared" si="0"/>
        <v>0</v>
      </c>
      <c r="P8" s="226"/>
      <c r="Q8" s="76">
        <f t="shared" si="1"/>
        <v>0</v>
      </c>
      <c r="R8" s="162" t="s">
        <v>141</v>
      </c>
    </row>
    <row r="9" spans="1:18" x14ac:dyDescent="0.25">
      <c r="A9" s="162" t="s">
        <v>91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76">
        <f t="shared" si="0"/>
        <v>0</v>
      </c>
      <c r="P9" s="226"/>
      <c r="Q9" s="76">
        <f t="shared" si="1"/>
        <v>0</v>
      </c>
      <c r="R9" s="162" t="s">
        <v>91</v>
      </c>
    </row>
    <row r="10" spans="1:18" x14ac:dyDescent="0.25">
      <c r="A10" s="162" t="s">
        <v>92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76">
        <f t="shared" si="0"/>
        <v>0</v>
      </c>
      <c r="P10" s="226"/>
      <c r="Q10" s="76">
        <f t="shared" si="1"/>
        <v>0</v>
      </c>
      <c r="R10" s="162" t="s">
        <v>92</v>
      </c>
    </row>
    <row r="11" spans="1:18" x14ac:dyDescent="0.25">
      <c r="A11" s="162" t="s">
        <v>93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76">
        <f t="shared" si="0"/>
        <v>0</v>
      </c>
      <c r="P11" s="226"/>
      <c r="Q11" s="76">
        <f t="shared" si="1"/>
        <v>0</v>
      </c>
      <c r="R11" s="162" t="s">
        <v>93</v>
      </c>
    </row>
  </sheetData>
  <sheetProtection algorithmName="SHA-512" hashValue="IUzkIQOS+pztXsSLFUt2OwHDx48Ilaa2ZKbRd769PlxhsWlAWxCqttkoGKQyT3VcSuTy8ht4qjYjsmJMtITv/g==" saltValue="qwFDIyKiBVZi83H2WxQWfg==" spinCount="100000" sheet="1"/>
  <mergeCells count="1">
    <mergeCell ref="J1:K1"/>
  </mergeCells>
  <hyperlinks>
    <hyperlink ref="J1:K1" location="urakkamittausp.!A1" display="etusivu" xr:uid="{00000000-0004-0000-04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9"/>
  <sheetViews>
    <sheetView showGridLines="0" zoomScaleNormal="100" workbookViewId="0"/>
  </sheetViews>
  <sheetFormatPr defaultColWidth="11.453125" defaultRowHeight="14" x14ac:dyDescent="0.3"/>
  <cols>
    <col min="1" max="1" width="21.7265625" style="243" customWidth="1"/>
    <col min="2" max="7" width="9.453125" style="243" customWidth="1"/>
    <col min="8" max="8" width="10.1796875" style="243" customWidth="1"/>
    <col min="9" max="16384" width="11.453125" style="243"/>
  </cols>
  <sheetData>
    <row r="1" spans="1:11" ht="15.5" x14ac:dyDescent="0.35">
      <c r="A1" s="321" t="s">
        <v>72</v>
      </c>
      <c r="D1" s="244" t="s">
        <v>38</v>
      </c>
    </row>
    <row r="3" spans="1:11" x14ac:dyDescent="0.3">
      <c r="D3" s="243" t="s">
        <v>112</v>
      </c>
    </row>
    <row r="4" spans="1:11" x14ac:dyDescent="0.3">
      <c r="C4" s="243" t="s">
        <v>99</v>
      </c>
      <c r="D4" s="239"/>
    </row>
    <row r="5" spans="1:11" x14ac:dyDescent="0.3">
      <c r="C5" s="243" t="s">
        <v>100</v>
      </c>
      <c r="D5" s="240"/>
    </row>
    <row r="6" spans="1:11" x14ac:dyDescent="0.3">
      <c r="C6" s="243" t="s">
        <v>101</v>
      </c>
      <c r="D6" s="241"/>
    </row>
    <row r="7" spans="1:11" ht="14.5" thickBot="1" x14ac:dyDescent="0.35">
      <c r="J7" s="245"/>
      <c r="K7" s="245"/>
    </row>
    <row r="8" spans="1:11" ht="14.5" thickBot="1" x14ac:dyDescent="0.35">
      <c r="B8" s="890" t="s">
        <v>41</v>
      </c>
      <c r="C8" s="891"/>
      <c r="D8" s="892" t="s">
        <v>43</v>
      </c>
      <c r="E8" s="893"/>
      <c r="F8" s="894" t="s">
        <v>103</v>
      </c>
      <c r="G8" s="895"/>
      <c r="J8" s="245"/>
      <c r="K8" s="245"/>
    </row>
    <row r="9" spans="1:11" ht="27" customHeight="1" thickBot="1" x14ac:dyDescent="0.35">
      <c r="A9" s="246" t="s">
        <v>116</v>
      </c>
      <c r="B9" s="634" t="s">
        <v>226</v>
      </c>
      <c r="C9" s="635" t="s">
        <v>225</v>
      </c>
      <c r="D9" s="634" t="s">
        <v>226</v>
      </c>
      <c r="E9" s="635" t="s">
        <v>225</v>
      </c>
      <c r="F9" s="634" t="s">
        <v>226</v>
      </c>
      <c r="G9" s="636" t="s">
        <v>225</v>
      </c>
      <c r="H9" s="247" t="s">
        <v>113</v>
      </c>
      <c r="I9" s="248" t="s">
        <v>114</v>
      </c>
      <c r="J9" s="245"/>
      <c r="K9" s="245"/>
    </row>
    <row r="10" spans="1:11" ht="12.75" customHeight="1" x14ac:dyDescent="0.3">
      <c r="A10" s="681"/>
      <c r="B10" s="682"/>
      <c r="C10" s="683"/>
      <c r="D10" s="682"/>
      <c r="E10" s="683"/>
      <c r="F10" s="682"/>
      <c r="G10" s="684"/>
      <c r="H10" s="249">
        <f>B10+D10+F10</f>
        <v>0</v>
      </c>
      <c r="I10" s="250">
        <f>B10*C10+D10*E10+F10*G10</f>
        <v>0</v>
      </c>
      <c r="J10" s="245"/>
      <c r="K10" s="245"/>
    </row>
    <row r="11" spans="1:11" ht="12.75" customHeight="1" x14ac:dyDescent="0.3">
      <c r="A11" s="685"/>
      <c r="B11" s="682"/>
      <c r="C11" s="683"/>
      <c r="D11" s="682"/>
      <c r="E11" s="683"/>
      <c r="F11" s="682"/>
      <c r="G11" s="684"/>
      <c r="H11" s="249">
        <f t="shared" ref="H11:H34" si="0">B11+D11+F11</f>
        <v>0</v>
      </c>
      <c r="I11" s="250">
        <f t="shared" ref="I11:I23" si="1">B11*C11+D11*E11+F11*G11</f>
        <v>0</v>
      </c>
    </row>
    <row r="12" spans="1:11" ht="12.75" customHeight="1" x14ac:dyDescent="0.3">
      <c r="A12" s="685"/>
      <c r="B12" s="682"/>
      <c r="C12" s="683"/>
      <c r="D12" s="682"/>
      <c r="E12" s="683"/>
      <c r="F12" s="682"/>
      <c r="G12" s="684"/>
      <c r="H12" s="249">
        <f t="shared" si="0"/>
        <v>0</v>
      </c>
      <c r="I12" s="250">
        <f>B12*C12+D12*E12+F12*G12</f>
        <v>0</v>
      </c>
    </row>
    <row r="13" spans="1:11" ht="12.75" customHeight="1" x14ac:dyDescent="0.3">
      <c r="A13" s="685"/>
      <c r="B13" s="682"/>
      <c r="C13" s="683"/>
      <c r="D13" s="682"/>
      <c r="E13" s="683"/>
      <c r="F13" s="682"/>
      <c r="G13" s="684"/>
      <c r="H13" s="249">
        <f t="shared" si="0"/>
        <v>0</v>
      </c>
      <c r="I13" s="250">
        <f t="shared" si="1"/>
        <v>0</v>
      </c>
    </row>
    <row r="14" spans="1:11" ht="12.75" customHeight="1" x14ac:dyDescent="0.3">
      <c r="A14" s="685"/>
      <c r="B14" s="682"/>
      <c r="C14" s="683"/>
      <c r="D14" s="682"/>
      <c r="E14" s="683"/>
      <c r="F14" s="682"/>
      <c r="G14" s="684"/>
      <c r="H14" s="249">
        <f t="shared" si="0"/>
        <v>0</v>
      </c>
      <c r="I14" s="250">
        <f t="shared" si="1"/>
        <v>0</v>
      </c>
    </row>
    <row r="15" spans="1:11" ht="12.75" customHeight="1" x14ac:dyDescent="0.3">
      <c r="A15" s="685"/>
      <c r="B15" s="682"/>
      <c r="C15" s="683"/>
      <c r="D15" s="682"/>
      <c r="E15" s="683"/>
      <c r="F15" s="682"/>
      <c r="G15" s="684"/>
      <c r="H15" s="249">
        <f t="shared" si="0"/>
        <v>0</v>
      </c>
      <c r="I15" s="250">
        <f t="shared" si="1"/>
        <v>0</v>
      </c>
    </row>
    <row r="16" spans="1:11" ht="12.75" customHeight="1" x14ac:dyDescent="0.3">
      <c r="A16" s="685"/>
      <c r="B16" s="682"/>
      <c r="C16" s="683"/>
      <c r="D16" s="682"/>
      <c r="E16" s="683"/>
      <c r="F16" s="682"/>
      <c r="G16" s="684"/>
      <c r="H16" s="249">
        <f t="shared" si="0"/>
        <v>0</v>
      </c>
      <c r="I16" s="250">
        <f t="shared" si="1"/>
        <v>0</v>
      </c>
    </row>
    <row r="17" spans="1:9" ht="12.75" customHeight="1" x14ac:dyDescent="0.3">
      <c r="A17" s="685"/>
      <c r="B17" s="682"/>
      <c r="C17" s="683"/>
      <c r="D17" s="682"/>
      <c r="E17" s="683"/>
      <c r="F17" s="682"/>
      <c r="G17" s="684"/>
      <c r="H17" s="249">
        <f t="shared" si="0"/>
        <v>0</v>
      </c>
      <c r="I17" s="250">
        <f t="shared" si="1"/>
        <v>0</v>
      </c>
    </row>
    <row r="18" spans="1:9" ht="12.75" customHeight="1" x14ac:dyDescent="0.3">
      <c r="A18" s="685"/>
      <c r="B18" s="682"/>
      <c r="C18" s="683"/>
      <c r="D18" s="682"/>
      <c r="E18" s="683"/>
      <c r="F18" s="682"/>
      <c r="G18" s="684"/>
      <c r="H18" s="249">
        <f t="shared" si="0"/>
        <v>0</v>
      </c>
      <c r="I18" s="250">
        <f t="shared" si="1"/>
        <v>0</v>
      </c>
    </row>
    <row r="19" spans="1:9" ht="12.75" customHeight="1" x14ac:dyDescent="0.3">
      <c r="A19" s="685"/>
      <c r="B19" s="682"/>
      <c r="C19" s="683"/>
      <c r="D19" s="682"/>
      <c r="E19" s="683"/>
      <c r="F19" s="682"/>
      <c r="G19" s="684"/>
      <c r="H19" s="249">
        <f t="shared" si="0"/>
        <v>0</v>
      </c>
      <c r="I19" s="250">
        <f t="shared" si="1"/>
        <v>0</v>
      </c>
    </row>
    <row r="20" spans="1:9" ht="12.75" customHeight="1" x14ac:dyDescent="0.3">
      <c r="A20" s="685"/>
      <c r="B20" s="682"/>
      <c r="C20" s="683"/>
      <c r="D20" s="682"/>
      <c r="E20" s="683"/>
      <c r="F20" s="682"/>
      <c r="G20" s="684"/>
      <c r="H20" s="249">
        <f t="shared" si="0"/>
        <v>0</v>
      </c>
      <c r="I20" s="250">
        <f t="shared" si="1"/>
        <v>0</v>
      </c>
    </row>
    <row r="21" spans="1:9" ht="12.75" customHeight="1" x14ac:dyDescent="0.3">
      <c r="A21" s="685"/>
      <c r="B21" s="682"/>
      <c r="C21" s="683"/>
      <c r="D21" s="682"/>
      <c r="E21" s="683"/>
      <c r="F21" s="682"/>
      <c r="G21" s="684"/>
      <c r="H21" s="249">
        <f t="shared" si="0"/>
        <v>0</v>
      </c>
      <c r="I21" s="250">
        <f t="shared" si="1"/>
        <v>0</v>
      </c>
    </row>
    <row r="22" spans="1:9" ht="12.75" customHeight="1" x14ac:dyDescent="0.3">
      <c r="A22" s="685"/>
      <c r="B22" s="682"/>
      <c r="C22" s="683"/>
      <c r="D22" s="682"/>
      <c r="E22" s="683"/>
      <c r="F22" s="682"/>
      <c r="G22" s="684"/>
      <c r="H22" s="249">
        <f t="shared" si="0"/>
        <v>0</v>
      </c>
      <c r="I22" s="250">
        <f t="shared" si="1"/>
        <v>0</v>
      </c>
    </row>
    <row r="23" spans="1:9" ht="12.75" customHeight="1" x14ac:dyDescent="0.3">
      <c r="A23" s="685"/>
      <c r="B23" s="682"/>
      <c r="C23" s="683"/>
      <c r="D23" s="682"/>
      <c r="E23" s="683"/>
      <c r="F23" s="682"/>
      <c r="G23" s="684"/>
      <c r="H23" s="249">
        <f t="shared" si="0"/>
        <v>0</v>
      </c>
      <c r="I23" s="250">
        <f t="shared" si="1"/>
        <v>0</v>
      </c>
    </row>
    <row r="24" spans="1:9" ht="12.75" customHeight="1" thickBot="1" x14ac:dyDescent="0.35">
      <c r="A24" s="685"/>
      <c r="B24" s="682"/>
      <c r="C24" s="683"/>
      <c r="D24" s="682"/>
      <c r="E24" s="683"/>
      <c r="F24" s="682"/>
      <c r="G24" s="684"/>
      <c r="H24" s="322">
        <f t="shared" si="0"/>
        <v>0</v>
      </c>
      <c r="I24" s="323">
        <f>B24*C24+D24*E24+F24*G24</f>
        <v>0</v>
      </c>
    </row>
    <row r="25" spans="1:9" ht="14.5" thickBot="1" x14ac:dyDescent="0.35">
      <c r="A25" s="896" t="s">
        <v>120</v>
      </c>
      <c r="B25" s="897"/>
      <c r="C25" s="897"/>
      <c r="D25" s="897"/>
      <c r="E25" s="897"/>
      <c r="F25" s="897"/>
      <c r="G25" s="897"/>
      <c r="H25" s="888"/>
      <c r="I25" s="889"/>
    </row>
    <row r="26" spans="1:9" ht="12.75" customHeight="1" x14ac:dyDescent="0.3">
      <c r="A26" s="666"/>
      <c r="B26" s="667"/>
      <c r="C26" s="668"/>
      <c r="D26" s="669"/>
      <c r="E26" s="670"/>
      <c r="F26" s="667"/>
      <c r="G26" s="668"/>
      <c r="H26" s="322">
        <f t="shared" si="0"/>
        <v>0</v>
      </c>
      <c r="I26" s="324">
        <f t="shared" ref="I26:I34" si="2">B26*C26+D26*E26+F26*G26</f>
        <v>0</v>
      </c>
    </row>
    <row r="27" spans="1:9" ht="12.75" customHeight="1" x14ac:dyDescent="0.3">
      <c r="A27" s="671"/>
      <c r="B27" s="672"/>
      <c r="C27" s="673"/>
      <c r="D27" s="674"/>
      <c r="E27" s="675"/>
      <c r="F27" s="672"/>
      <c r="G27" s="673"/>
      <c r="H27" s="322">
        <f t="shared" si="0"/>
        <v>0</v>
      </c>
      <c r="I27" s="323">
        <f t="shared" si="2"/>
        <v>0</v>
      </c>
    </row>
    <row r="28" spans="1:9" ht="12.75" customHeight="1" x14ac:dyDescent="0.3">
      <c r="A28" s="671"/>
      <c r="B28" s="672"/>
      <c r="C28" s="673"/>
      <c r="D28" s="674"/>
      <c r="E28" s="675"/>
      <c r="F28" s="672"/>
      <c r="G28" s="673"/>
      <c r="H28" s="322">
        <f t="shared" si="0"/>
        <v>0</v>
      </c>
      <c r="I28" s="323">
        <f t="shared" si="2"/>
        <v>0</v>
      </c>
    </row>
    <row r="29" spans="1:9" ht="12.75" customHeight="1" thickBot="1" x14ac:dyDescent="0.35">
      <c r="A29" s="676"/>
      <c r="B29" s="672"/>
      <c r="C29" s="677"/>
      <c r="D29" s="678"/>
      <c r="E29" s="679"/>
      <c r="F29" s="680"/>
      <c r="G29" s="677"/>
      <c r="H29" s="322">
        <f t="shared" si="0"/>
        <v>0</v>
      </c>
      <c r="I29" s="323">
        <f t="shared" si="2"/>
        <v>0</v>
      </c>
    </row>
    <row r="30" spans="1:9" ht="15" customHeight="1" thickBot="1" x14ac:dyDescent="0.35">
      <c r="A30" s="898" t="s">
        <v>121</v>
      </c>
      <c r="B30" s="899"/>
      <c r="C30" s="899"/>
      <c r="D30" s="899"/>
      <c r="E30" s="899"/>
      <c r="F30" s="899"/>
      <c r="G30" s="900"/>
      <c r="H30" s="888"/>
      <c r="I30" s="889"/>
    </row>
    <row r="31" spans="1:9" ht="12.75" customHeight="1" x14ac:dyDescent="0.3">
      <c r="A31" s="657"/>
      <c r="B31" s="658"/>
      <c r="C31" s="659"/>
      <c r="D31" s="658"/>
      <c r="E31" s="659"/>
      <c r="F31" s="658"/>
      <c r="G31" s="659"/>
      <c r="H31" s="322">
        <f t="shared" si="0"/>
        <v>0</v>
      </c>
      <c r="I31" s="324">
        <f t="shared" si="2"/>
        <v>0</v>
      </c>
    </row>
    <row r="32" spans="1:9" ht="12.75" customHeight="1" x14ac:dyDescent="0.3">
      <c r="A32" s="660"/>
      <c r="B32" s="661"/>
      <c r="C32" s="662"/>
      <c r="D32" s="661"/>
      <c r="E32" s="662"/>
      <c r="F32" s="661"/>
      <c r="G32" s="662"/>
      <c r="H32" s="322">
        <f t="shared" si="0"/>
        <v>0</v>
      </c>
      <c r="I32" s="323">
        <f t="shared" si="2"/>
        <v>0</v>
      </c>
    </row>
    <row r="33" spans="1:9" ht="12.75" customHeight="1" x14ac:dyDescent="0.3">
      <c r="A33" s="660"/>
      <c r="B33" s="661"/>
      <c r="C33" s="662"/>
      <c r="D33" s="661"/>
      <c r="E33" s="662"/>
      <c r="F33" s="661"/>
      <c r="G33" s="662"/>
      <c r="H33" s="322">
        <f t="shared" si="0"/>
        <v>0</v>
      </c>
      <c r="I33" s="323">
        <f t="shared" si="2"/>
        <v>0</v>
      </c>
    </row>
    <row r="34" spans="1:9" ht="12.75" customHeight="1" thickBot="1" x14ac:dyDescent="0.35">
      <c r="A34" s="663"/>
      <c r="B34" s="664"/>
      <c r="C34" s="665"/>
      <c r="D34" s="664"/>
      <c r="E34" s="665"/>
      <c r="F34" s="664"/>
      <c r="G34" s="665"/>
      <c r="H34" s="251">
        <f t="shared" si="0"/>
        <v>0</v>
      </c>
      <c r="I34" s="252">
        <f t="shared" si="2"/>
        <v>0</v>
      </c>
    </row>
    <row r="35" spans="1:9" x14ac:dyDescent="0.3">
      <c r="A35" s="253" t="s">
        <v>35</v>
      </c>
      <c r="B35" s="357">
        <f>SUM(B10:B34)</f>
        <v>0</v>
      </c>
      <c r="D35" s="357">
        <f>SUM(D10:D34)</f>
        <v>0</v>
      </c>
      <c r="F35" s="357">
        <f>SUM(F10:F34)</f>
        <v>0</v>
      </c>
      <c r="H35" s="246">
        <f>SUM(H10:H34)</f>
        <v>0</v>
      </c>
      <c r="I35" s="254">
        <f>SUM(I10:I34)</f>
        <v>0</v>
      </c>
    </row>
    <row r="37" spans="1:9" x14ac:dyDescent="0.3">
      <c r="A37" s="255" t="s">
        <v>37</v>
      </c>
      <c r="B37" s="256"/>
      <c r="C37" s="257" t="e">
        <f>'NHK-muuttuu kesken urakan'!$J$29</f>
        <v>#DIV/0!</v>
      </c>
      <c r="D37" s="258" t="s">
        <v>78</v>
      </c>
    </row>
    <row r="38" spans="1:9" ht="14.5" thickBot="1" x14ac:dyDescent="0.35">
      <c r="A38" s="259" t="s">
        <v>38</v>
      </c>
      <c r="B38" s="260"/>
      <c r="C38" s="261">
        <f>H35</f>
        <v>0</v>
      </c>
      <c r="D38" s="262" t="s">
        <v>39</v>
      </c>
    </row>
    <row r="39" spans="1:9" ht="14.5" thickBot="1" x14ac:dyDescent="0.35">
      <c r="A39" s="243" t="s">
        <v>110</v>
      </c>
      <c r="C39" s="656" t="e">
        <f>C37/C38</f>
        <v>#DIV/0!</v>
      </c>
    </row>
  </sheetData>
  <sheetProtection algorithmName="SHA-512" hashValue="nDon/bB8ITOJ26QQXGOI6eRRzmVEqYubL92AF3nT3m4K4Ow6hqKx6Ub8Q29Zjd0shKCbFhQ85RsryXkNlgVyug==" saltValue="whBy5Dd1976mr7p23Ofwkw==" spinCount="100000" sheet="1"/>
  <mergeCells count="7">
    <mergeCell ref="H25:I25"/>
    <mergeCell ref="H30:I30"/>
    <mergeCell ref="B8:C8"/>
    <mergeCell ref="D8:E8"/>
    <mergeCell ref="F8:G8"/>
    <mergeCell ref="A25:G25"/>
    <mergeCell ref="A30:G30"/>
  </mergeCells>
  <phoneticPr fontId="34" type="noConversion"/>
  <hyperlinks>
    <hyperlink ref="A1" location="urakkamittausp.!A1" display="etusivu" xr:uid="{00000000-0004-0000-0800-000000000000}"/>
  </hyperlinks>
  <pageMargins left="0.78740157480314965" right="0.78740157480314965" top="0.39370078740157483" bottom="0.59055118110236227" header="0.51181102362204722" footer="0.51181102362204722"/>
  <pageSetup paperSize="9" scale="95" orientation="landscape" horizontalDpi="4294967293" verticalDpi="4294967293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13</vt:i4>
      </vt:variant>
      <vt:variant>
        <vt:lpstr>Nimetyt alueet</vt:lpstr>
      </vt:variant>
      <vt:variant>
        <vt:i4>13</vt:i4>
      </vt:variant>
    </vt:vector>
  </HeadingPairs>
  <TitlesOfParts>
    <vt:vector size="26" baseType="lpstr">
      <vt:lpstr>urakkamittausp.</vt:lpstr>
      <vt:lpstr>Suuttimet kierreputkella</vt:lpstr>
      <vt:lpstr>Suuttimet uraputkella</vt:lpstr>
      <vt:lpstr>Suuttimet puristamalla</vt:lpstr>
      <vt:lpstr>Hitsattavat runkoputket</vt:lpstr>
      <vt:lpstr>Kierreliitoksin runkoputket</vt:lpstr>
      <vt:lpstr>Puristamalla runkoputket</vt:lpstr>
      <vt:lpstr>Uraliitoksin runkoputket</vt:lpstr>
      <vt:lpstr>urakkatunnit</vt:lpstr>
      <vt:lpstr>Välipohjat</vt:lpstr>
      <vt:lpstr>NHK-muuttuu kesken urakan</vt:lpstr>
      <vt:lpstr>etumieslisä</vt:lpstr>
      <vt:lpstr>jakolista</vt:lpstr>
      <vt:lpstr>eristyselementit</vt:lpstr>
      <vt:lpstr>etusivu</vt:lpstr>
      <vt:lpstr>hits.teräsputket</vt:lpstr>
      <vt:lpstr>ht.viemärit</vt:lpstr>
      <vt:lpstr>kupariputket</vt:lpstr>
      <vt:lpstr>lattialämmitys</vt:lpstr>
      <vt:lpstr>metalliputket</vt:lpstr>
      <vt:lpstr>normiaikojensumma</vt:lpstr>
      <vt:lpstr>purkutyö</vt:lpstr>
      <vt:lpstr>putkielementit</vt:lpstr>
      <vt:lpstr>suojaputket</vt:lpstr>
      <vt:lpstr>urakkamittausp.!Tulostusalue</vt:lpstr>
      <vt:lpstr>urakkatunnit!Tulostusalue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urakka</dc:title>
  <dc:subject>urakan mittaus</dc:subject>
  <dc:creator>Jyrki Lipponen</dc:creator>
  <cp:lastModifiedBy>Windows-käyttäjä</cp:lastModifiedBy>
  <cp:lastPrinted>2020-05-29T11:57:48Z</cp:lastPrinted>
  <dcterms:created xsi:type="dcterms:W3CDTF">2001-01-28T10:55:50Z</dcterms:created>
  <dcterms:modified xsi:type="dcterms:W3CDTF">2020-08-03T07:21:25Z</dcterms:modified>
</cp:coreProperties>
</file>