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omments36.xml" ContentType="application/vnd.openxmlformats-officedocument.spreadsheetml.comments+xml"/>
  <Override PartName="/xl/comments37.xml" ContentType="application/vnd.openxmlformats-officedocument.spreadsheetml.comments+xml"/>
  <Override PartName="/xl/comments38.xml" ContentType="application/vnd.openxmlformats-officedocument.spreadsheetml.comments+xml"/>
  <Override PartName="/xl/comments39.xml" ContentType="application/vnd.openxmlformats-officedocument.spreadsheetml.comments+xml"/>
  <Override PartName="/xl/comments40.xml" ContentType="application/vnd.openxmlformats-officedocument.spreadsheetml.comments+xml"/>
  <Override PartName="/xl/comments41.xml" ContentType="application/vnd.openxmlformats-officedocument.spreadsheetml.comments+xml"/>
  <Override PartName="/xl/comments42.xml" ContentType="application/vnd.openxmlformats-officedocument.spreadsheetml.comments+xml"/>
  <Override PartName="/xl/comments43.xml" ContentType="application/vnd.openxmlformats-officedocument.spreadsheetml.comments+xml"/>
  <Override PartName="/xl/comments4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380" windowHeight="8190" activeTab="1"/>
  </bookViews>
  <sheets>
    <sheet name="Etusivu" sheetId="1" r:id="rId1"/>
    <sheet name="Hinnat 2015" sheetId="2" r:id="rId2"/>
    <sheet name="Omat tiedot TT1" sheetId="9" r:id="rId3"/>
    <sheet name="Omat tiedot TT2" sheetId="10" r:id="rId4"/>
    <sheet name="Omat tiedot TT3" sheetId="11" r:id="rId5"/>
    <sheet name="Urakkatuntikirja TT1-1" sheetId="19" r:id="rId6"/>
    <sheet name="Urakkatuntikirja TT1-2" sheetId="20" r:id="rId7"/>
    <sheet name="Urakkatuntikirja TT1-3" sheetId="21" r:id="rId8"/>
    <sheet name="Urakkatuntikirja TT1-4" sheetId="22" r:id="rId9"/>
    <sheet name="Urakkatuntikirja TT1-5" sheetId="23" r:id="rId10"/>
    <sheet name="Urakkatuntikirja TT1-6" sheetId="24" r:id="rId11"/>
    <sheet name="Urakkatuntikirja TT1-7" sheetId="25" r:id="rId12"/>
    <sheet name="Urakkatuntikirja TT1-8" sheetId="26" r:id="rId13"/>
    <sheet name="Urakkatuntikirja TT1-9" sheetId="27" r:id="rId14"/>
    <sheet name="Urakkatuntikirja TT1-10" sheetId="28" r:id="rId15"/>
    <sheet name="Urakka TT 1 yhteensä" sheetId="29" r:id="rId16"/>
    <sheet name="Urakkatuntikirja TT2-1" sheetId="30" r:id="rId17"/>
    <sheet name="Urakkatuntikirja TT2-2" sheetId="31" r:id="rId18"/>
    <sheet name="Urakkatuntikirja TT2-3" sheetId="32" r:id="rId19"/>
    <sheet name="Urakkatuntikirja TT2-4" sheetId="33" r:id="rId20"/>
    <sheet name="Urakkatuntikirja TT2-5" sheetId="34" r:id="rId21"/>
    <sheet name="Urakkatuntikirja TT2-6" sheetId="35" r:id="rId22"/>
    <sheet name="Urakkatuntikirja TT2-7" sheetId="36" r:id="rId23"/>
    <sheet name="Urakkatuntikirja TT2-8" sheetId="37" r:id="rId24"/>
    <sheet name="Urakkatuntikirja TT2-9" sheetId="38" r:id="rId25"/>
    <sheet name="Urakkatuntikirja TT2-10" sheetId="39" r:id="rId26"/>
    <sheet name="Urakka TT2 yhteensä" sheetId="40" r:id="rId27"/>
    <sheet name="Urakkatuntikirja TT3-1" sheetId="41" r:id="rId28"/>
    <sheet name="Urakkatuntikirja TT3-2" sheetId="42" r:id="rId29"/>
    <sheet name="Urakkatuntikirja TT3-3" sheetId="43" r:id="rId30"/>
    <sheet name="Urakkatuntikirja TT3-4" sheetId="44" r:id="rId31"/>
    <sheet name="Urakkatuntikirja TT3-5" sheetId="45" r:id="rId32"/>
    <sheet name="Urakkatuntikirja TT3-6" sheetId="46" r:id="rId33"/>
    <sheet name="Urakkatuntikirja TT3-7" sheetId="47" r:id="rId34"/>
    <sheet name="Urakkatuntikirja TT3-8" sheetId="48" r:id="rId35"/>
    <sheet name="Urakkatuntikirja TT3-9" sheetId="49" r:id="rId36"/>
    <sheet name="Urakkatuntikirja TT3-10" sheetId="50" r:id="rId37"/>
    <sheet name="Urakka TT3 yhteensä" sheetId="51" r:id="rId38"/>
    <sheet name="Urakanjakotaulukko" sheetId="129" r:id="rId39"/>
    <sheet name="Tila 1" sheetId="140" r:id="rId40"/>
    <sheet name="Tila 2" sheetId="141" r:id="rId41"/>
    <sheet name="Tila 3" sheetId="142" r:id="rId42"/>
    <sheet name="Tila 4" sheetId="143" r:id="rId43"/>
    <sheet name="Tila 5" sheetId="144" r:id="rId44"/>
    <sheet name="Kokonaisurakka" sheetId="190" r:id="rId45"/>
  </sheets>
  <calcPr calcId="145621"/>
</workbook>
</file>

<file path=xl/calcChain.xml><?xml version="1.0" encoding="utf-8"?>
<calcChain xmlns="http://schemas.openxmlformats.org/spreadsheetml/2006/main">
  <c r="H216" i="144" l="1"/>
  <c r="C216" i="144"/>
  <c r="G216" i="144" s="1"/>
  <c r="H216" i="143"/>
  <c r="C216" i="143"/>
  <c r="G216" i="143" s="1"/>
  <c r="H217" i="142"/>
  <c r="C217" i="142"/>
  <c r="G217" i="142" s="1"/>
  <c r="C217" i="141"/>
  <c r="G217" i="141" s="1"/>
  <c r="H217" i="141"/>
  <c r="H218" i="140"/>
  <c r="C218" i="140"/>
  <c r="G218" i="140" s="1"/>
  <c r="C179" i="2" l="1"/>
  <c r="E205" i="140"/>
  <c r="C204" i="140"/>
  <c r="G204" i="140" s="1"/>
  <c r="H204" i="140"/>
  <c r="F30" i="142"/>
  <c r="F30" i="141"/>
  <c r="F30" i="140"/>
  <c r="H30" i="140" s="1"/>
  <c r="C30" i="140"/>
  <c r="C29" i="140"/>
  <c r="G29" i="140" s="1"/>
  <c r="C17" i="140"/>
  <c r="G17" i="140" s="1"/>
  <c r="H17" i="140"/>
  <c r="C18" i="140"/>
  <c r="G18" i="140" s="1"/>
  <c r="H18" i="140"/>
  <c r="C19" i="140"/>
  <c r="G19" i="140" s="1"/>
  <c r="H19" i="140"/>
  <c r="C20" i="140"/>
  <c r="G20" i="140" s="1"/>
  <c r="H20" i="140"/>
  <c r="C21" i="140"/>
  <c r="G21" i="140" s="1"/>
  <c r="H21" i="140"/>
  <c r="C23" i="140"/>
  <c r="G23" i="140" s="1"/>
  <c r="H23" i="140"/>
  <c r="C24" i="140"/>
  <c r="G24" i="140" s="1"/>
  <c r="H24" i="140"/>
  <c r="C25" i="140"/>
  <c r="G25" i="140" s="1"/>
  <c r="H25" i="140"/>
  <c r="C26" i="140"/>
  <c r="G26" i="140" s="1"/>
  <c r="H26" i="140"/>
  <c r="C27" i="140"/>
  <c r="G27" i="140" s="1"/>
  <c r="H27" i="140"/>
  <c r="H29" i="140"/>
  <c r="E31" i="140"/>
  <c r="C49" i="140"/>
  <c r="G49" i="140" s="1"/>
  <c r="H49" i="140"/>
  <c r="C51" i="140"/>
  <c r="G51" i="140" s="1"/>
  <c r="H51" i="140"/>
  <c r="C53" i="140"/>
  <c r="G53" i="140" s="1"/>
  <c r="H53" i="140"/>
  <c r="C56" i="140"/>
  <c r="G56" i="140" s="1"/>
  <c r="H56" i="140"/>
  <c r="C58" i="140"/>
  <c r="G58" i="140" s="1"/>
  <c r="H58" i="140"/>
  <c r="C60" i="140"/>
  <c r="G60" i="140" s="1"/>
  <c r="H60" i="140"/>
  <c r="C63" i="140"/>
  <c r="G63" i="140" s="1"/>
  <c r="H63" i="140"/>
  <c r="C65" i="140"/>
  <c r="G65" i="140" s="1"/>
  <c r="H65" i="140"/>
  <c r="C67" i="140"/>
  <c r="G67" i="140" s="1"/>
  <c r="H67" i="140"/>
  <c r="C68" i="140"/>
  <c r="G68" i="140" s="1"/>
  <c r="H68" i="140"/>
  <c r="C69" i="140"/>
  <c r="G69" i="140" s="1"/>
  <c r="H69" i="140"/>
  <c r="E70" i="140"/>
  <c r="C86" i="140"/>
  <c r="G86" i="140" s="1"/>
  <c r="H86" i="140"/>
  <c r="C87" i="140"/>
  <c r="G87" i="140" s="1"/>
  <c r="H87" i="140"/>
  <c r="C88" i="140"/>
  <c r="G88" i="140" s="1"/>
  <c r="H88" i="140"/>
  <c r="C89" i="140"/>
  <c r="G89" i="140" s="1"/>
  <c r="H89" i="140"/>
  <c r="C90" i="140"/>
  <c r="G90" i="140" s="1"/>
  <c r="H90" i="140"/>
  <c r="C92" i="140"/>
  <c r="G92" i="140" s="1"/>
  <c r="H92" i="140"/>
  <c r="C93" i="140"/>
  <c r="G93" i="140" s="1"/>
  <c r="H93" i="140"/>
  <c r="C94" i="140"/>
  <c r="G94" i="140" s="1"/>
  <c r="H94" i="140"/>
  <c r="C95" i="140"/>
  <c r="G95" i="140" s="1"/>
  <c r="H95" i="140"/>
  <c r="C97" i="140"/>
  <c r="G97" i="140" s="1"/>
  <c r="H97" i="140"/>
  <c r="C98" i="140"/>
  <c r="G98" i="140" s="1"/>
  <c r="H98" i="140"/>
  <c r="C99" i="140"/>
  <c r="G99" i="140" s="1"/>
  <c r="H99" i="140"/>
  <c r="C100" i="140"/>
  <c r="G100" i="140" s="1"/>
  <c r="H100" i="140"/>
  <c r="C101" i="140"/>
  <c r="G101" i="140" s="1"/>
  <c r="H101" i="140"/>
  <c r="C102" i="140"/>
  <c r="G102" i="140" s="1"/>
  <c r="H102" i="140"/>
  <c r="C103" i="140"/>
  <c r="G103" i="140" s="1"/>
  <c r="H103" i="140"/>
  <c r="C105" i="140"/>
  <c r="G105" i="140" s="1"/>
  <c r="H105" i="140"/>
  <c r="C106" i="140"/>
  <c r="G106" i="140" s="1"/>
  <c r="H106" i="140"/>
  <c r="C107" i="140"/>
  <c r="G107" i="140" s="1"/>
  <c r="H107" i="140"/>
  <c r="C108" i="140"/>
  <c r="G108" i="140" s="1"/>
  <c r="H108" i="140"/>
  <c r="C110" i="140"/>
  <c r="G110" i="140" s="1"/>
  <c r="H110" i="140"/>
  <c r="C111" i="140"/>
  <c r="G111" i="140" s="1"/>
  <c r="H111" i="140"/>
  <c r="C112" i="140"/>
  <c r="G112" i="140" s="1"/>
  <c r="H112" i="140"/>
  <c r="C114" i="140"/>
  <c r="G114" i="140" s="1"/>
  <c r="H114" i="140"/>
  <c r="C115" i="140"/>
  <c r="G115" i="140" s="1"/>
  <c r="H115" i="140"/>
  <c r="C116" i="140"/>
  <c r="G116" i="140" s="1"/>
  <c r="H116" i="140"/>
  <c r="C117" i="140"/>
  <c r="G117" i="140" s="1"/>
  <c r="H117" i="140"/>
  <c r="C118" i="140"/>
  <c r="G118" i="140" s="1"/>
  <c r="H118" i="140"/>
  <c r="E119" i="140"/>
  <c r="C134" i="140"/>
  <c r="G134" i="140" s="1"/>
  <c r="H134" i="140"/>
  <c r="C136" i="140"/>
  <c r="G136" i="140" s="1"/>
  <c r="H136" i="140"/>
  <c r="C137" i="140"/>
  <c r="G137" i="140" s="1"/>
  <c r="H137" i="140"/>
  <c r="C138" i="140"/>
  <c r="G138" i="140" s="1"/>
  <c r="H138" i="140"/>
  <c r="C139" i="140"/>
  <c r="G139" i="140" s="1"/>
  <c r="H139" i="140"/>
  <c r="C140" i="140"/>
  <c r="G140" i="140" s="1"/>
  <c r="H140" i="140"/>
  <c r="C141" i="140"/>
  <c r="G141" i="140" s="1"/>
  <c r="H141" i="140"/>
  <c r="C143" i="140"/>
  <c r="G143" i="140" s="1"/>
  <c r="H143" i="140"/>
  <c r="E144" i="140"/>
  <c r="C157" i="140"/>
  <c r="G157" i="140" s="1"/>
  <c r="H157" i="140"/>
  <c r="H179" i="140" s="1"/>
  <c r="C158" i="140"/>
  <c r="G158" i="140" s="1"/>
  <c r="H158" i="140"/>
  <c r="C159" i="140"/>
  <c r="G159" i="140" s="1"/>
  <c r="H159" i="140"/>
  <c r="C160" i="140"/>
  <c r="G160" i="140" s="1"/>
  <c r="H160" i="140"/>
  <c r="C161" i="140"/>
  <c r="G161" i="140" s="1"/>
  <c r="H161" i="140"/>
  <c r="C162" i="140"/>
  <c r="G162" i="140" s="1"/>
  <c r="H162" i="140"/>
  <c r="C163" i="140"/>
  <c r="G163" i="140" s="1"/>
  <c r="H163" i="140"/>
  <c r="C164" i="140"/>
  <c r="G164" i="140" s="1"/>
  <c r="H164" i="140"/>
  <c r="C165" i="140"/>
  <c r="G165" i="140" s="1"/>
  <c r="H165" i="140"/>
  <c r="C166" i="140"/>
  <c r="G166" i="140" s="1"/>
  <c r="H166" i="140"/>
  <c r="C167" i="140"/>
  <c r="G167" i="140" s="1"/>
  <c r="H167" i="140"/>
  <c r="C169" i="140"/>
  <c r="G169" i="140" s="1"/>
  <c r="H169" i="140"/>
  <c r="C170" i="140"/>
  <c r="G170" i="140" s="1"/>
  <c r="H170" i="140"/>
  <c r="C171" i="140"/>
  <c r="G171" i="140" s="1"/>
  <c r="H171" i="140"/>
  <c r="C172" i="140"/>
  <c r="G172" i="140" s="1"/>
  <c r="H172" i="140"/>
  <c r="C173" i="140"/>
  <c r="G173" i="140" s="1"/>
  <c r="H173" i="140"/>
  <c r="C174" i="140"/>
  <c r="G174" i="140" s="1"/>
  <c r="H174" i="140"/>
  <c r="C175" i="140"/>
  <c r="G175" i="140" s="1"/>
  <c r="H175" i="140"/>
  <c r="C176" i="140"/>
  <c r="G176" i="140" s="1"/>
  <c r="H176" i="140"/>
  <c r="C177" i="140"/>
  <c r="G177" i="140" s="1"/>
  <c r="H177" i="140"/>
  <c r="C178" i="140"/>
  <c r="G178" i="140" s="1"/>
  <c r="H178" i="140"/>
  <c r="E179" i="140"/>
  <c r="C194" i="140"/>
  <c r="G194" i="140" s="1"/>
  <c r="H194" i="140"/>
  <c r="C195" i="140"/>
  <c r="G195" i="140" s="1"/>
  <c r="H195" i="140"/>
  <c r="C196" i="140"/>
  <c r="G196" i="140" s="1"/>
  <c r="H196" i="140"/>
  <c r="C197" i="140"/>
  <c r="G197" i="140" s="1"/>
  <c r="H197" i="140"/>
  <c r="C198" i="140"/>
  <c r="G198" i="140" s="1"/>
  <c r="H198" i="140"/>
  <c r="C199" i="140"/>
  <c r="G199" i="140" s="1"/>
  <c r="H199" i="140"/>
  <c r="C200" i="140"/>
  <c r="G200" i="140" s="1"/>
  <c r="H200" i="140"/>
  <c r="C201" i="140"/>
  <c r="G201" i="140" s="1"/>
  <c r="H201" i="140"/>
  <c r="C202" i="140"/>
  <c r="G202" i="140" s="1"/>
  <c r="H202" i="140"/>
  <c r="C203" i="140"/>
  <c r="G203" i="140" s="1"/>
  <c r="H203" i="140"/>
  <c r="C215" i="140"/>
  <c r="G215" i="140" s="1"/>
  <c r="H215" i="140"/>
  <c r="C216" i="140"/>
  <c r="G216" i="140" s="1"/>
  <c r="H216" i="140"/>
  <c r="C217" i="140"/>
  <c r="G217" i="140" s="1"/>
  <c r="H217" i="140"/>
  <c r="E219" i="140"/>
  <c r="C232" i="140"/>
  <c r="G232" i="140" s="1"/>
  <c r="H232" i="140"/>
  <c r="C233" i="140"/>
  <c r="G233" i="140" s="1"/>
  <c r="H233" i="140"/>
  <c r="C234" i="140"/>
  <c r="G234" i="140" s="1"/>
  <c r="H234" i="140"/>
  <c r="C235" i="140"/>
  <c r="G235" i="140" s="1"/>
  <c r="H235" i="140"/>
  <c r="C236" i="140"/>
  <c r="G236" i="140" s="1"/>
  <c r="H236" i="140"/>
  <c r="E237" i="140"/>
  <c r="C246" i="140"/>
  <c r="G246" i="140" s="1"/>
  <c r="H246" i="140"/>
  <c r="C247" i="140"/>
  <c r="G247" i="140" s="1"/>
  <c r="H247" i="140"/>
  <c r="H248" i="140" s="1"/>
  <c r="E248" i="140"/>
  <c r="C255" i="140"/>
  <c r="G255" i="140" s="1"/>
  <c r="H255" i="140"/>
  <c r="C256" i="140"/>
  <c r="G256" i="140" s="1"/>
  <c r="H256" i="140"/>
  <c r="E257" i="140"/>
  <c r="C264" i="140"/>
  <c r="G264" i="140" s="1"/>
  <c r="H264" i="140"/>
  <c r="H265" i="140"/>
  <c r="E272" i="140"/>
  <c r="E273" i="140"/>
  <c r="E274" i="140"/>
  <c r="E275" i="140"/>
  <c r="E276" i="140"/>
  <c r="E277" i="140"/>
  <c r="E278" i="140"/>
  <c r="E279" i="140"/>
  <c r="E280" i="140"/>
  <c r="E281" i="140"/>
  <c r="C282" i="140"/>
  <c r="E294" i="140" s="1"/>
  <c r="K7" i="190" s="1"/>
  <c r="C17" i="141"/>
  <c r="G17" i="141" s="1"/>
  <c r="H17" i="141"/>
  <c r="C18" i="141"/>
  <c r="G18" i="141" s="1"/>
  <c r="H18" i="141"/>
  <c r="C19" i="141"/>
  <c r="G19" i="141" s="1"/>
  <c r="H19" i="141"/>
  <c r="C20" i="141"/>
  <c r="G20" i="141" s="1"/>
  <c r="H20" i="141"/>
  <c r="C21" i="141"/>
  <c r="G21" i="141" s="1"/>
  <c r="H21" i="141"/>
  <c r="C23" i="141"/>
  <c r="G23" i="141" s="1"/>
  <c r="H23" i="141"/>
  <c r="C24" i="141"/>
  <c r="G24" i="141" s="1"/>
  <c r="H24" i="141"/>
  <c r="C25" i="141"/>
  <c r="G25" i="141" s="1"/>
  <c r="H25" i="141"/>
  <c r="C26" i="141"/>
  <c r="G26" i="141" s="1"/>
  <c r="H26" i="141"/>
  <c r="C27" i="141"/>
  <c r="G27" i="141" s="1"/>
  <c r="H27" i="141"/>
  <c r="C29" i="141"/>
  <c r="G29" i="141" s="1"/>
  <c r="H29" i="141"/>
  <c r="H31" i="141" s="1"/>
  <c r="E31" i="141"/>
  <c r="C49" i="141"/>
  <c r="G49" i="141" s="1"/>
  <c r="H49" i="141"/>
  <c r="C51" i="141"/>
  <c r="G51" i="141" s="1"/>
  <c r="H51" i="141"/>
  <c r="C53" i="141"/>
  <c r="G53" i="141" s="1"/>
  <c r="H53" i="141"/>
  <c r="C56" i="141"/>
  <c r="G56" i="141" s="1"/>
  <c r="H56" i="141"/>
  <c r="C58" i="141"/>
  <c r="G58" i="141" s="1"/>
  <c r="H58" i="141"/>
  <c r="C60" i="141"/>
  <c r="G60" i="141" s="1"/>
  <c r="H60" i="141"/>
  <c r="C63" i="141"/>
  <c r="G63" i="141" s="1"/>
  <c r="H63" i="141"/>
  <c r="C65" i="141"/>
  <c r="G65" i="141" s="1"/>
  <c r="H65" i="141"/>
  <c r="C67" i="141"/>
  <c r="G67" i="141" s="1"/>
  <c r="H67" i="141"/>
  <c r="C68" i="141"/>
  <c r="G68" i="141" s="1"/>
  <c r="H68" i="141"/>
  <c r="C69" i="141"/>
  <c r="G69" i="141" s="1"/>
  <c r="H69" i="141"/>
  <c r="E70" i="141"/>
  <c r="H70" i="141"/>
  <c r="C86" i="141"/>
  <c r="G86" i="141" s="1"/>
  <c r="H86" i="141"/>
  <c r="C87" i="141"/>
  <c r="G87" i="141" s="1"/>
  <c r="H87" i="141"/>
  <c r="C88" i="141"/>
  <c r="G88" i="141" s="1"/>
  <c r="H88" i="141"/>
  <c r="C89" i="141"/>
  <c r="G89" i="141" s="1"/>
  <c r="H89" i="141"/>
  <c r="C90" i="141"/>
  <c r="G90" i="141" s="1"/>
  <c r="H90" i="141"/>
  <c r="C92" i="141"/>
  <c r="G92" i="141" s="1"/>
  <c r="H92" i="141"/>
  <c r="C93" i="141"/>
  <c r="G93" i="141" s="1"/>
  <c r="H93" i="141"/>
  <c r="C94" i="141"/>
  <c r="G94" i="141" s="1"/>
  <c r="H94" i="141"/>
  <c r="C95" i="141"/>
  <c r="G95" i="141" s="1"/>
  <c r="H95" i="141"/>
  <c r="C97" i="141"/>
  <c r="G97" i="141"/>
  <c r="H97" i="141"/>
  <c r="C98" i="141"/>
  <c r="G98" i="141" s="1"/>
  <c r="H98" i="141"/>
  <c r="C99" i="141"/>
  <c r="G99" i="141" s="1"/>
  <c r="H99" i="141"/>
  <c r="C100" i="141"/>
  <c r="G100" i="141" s="1"/>
  <c r="H100" i="141"/>
  <c r="C101" i="141"/>
  <c r="G101" i="141" s="1"/>
  <c r="H101" i="141"/>
  <c r="C102" i="141"/>
  <c r="G102" i="141" s="1"/>
  <c r="H102" i="141"/>
  <c r="C103" i="141"/>
  <c r="G103" i="141" s="1"/>
  <c r="H103" i="141"/>
  <c r="C105" i="141"/>
  <c r="G105" i="141" s="1"/>
  <c r="H105" i="141"/>
  <c r="C106" i="141"/>
  <c r="G106" i="141" s="1"/>
  <c r="H106" i="141"/>
  <c r="C107" i="141"/>
  <c r="G107" i="141" s="1"/>
  <c r="H107" i="141"/>
  <c r="C108" i="141"/>
  <c r="G108" i="141" s="1"/>
  <c r="H108" i="141"/>
  <c r="C110" i="141"/>
  <c r="G110" i="141" s="1"/>
  <c r="H110" i="141"/>
  <c r="C111" i="141"/>
  <c r="G111" i="141" s="1"/>
  <c r="H111" i="141"/>
  <c r="C112" i="141"/>
  <c r="G112" i="141" s="1"/>
  <c r="H112" i="141"/>
  <c r="C114" i="141"/>
  <c r="G114" i="141" s="1"/>
  <c r="H114" i="141"/>
  <c r="C115" i="141"/>
  <c r="G115" i="141" s="1"/>
  <c r="H115" i="141"/>
  <c r="C116" i="141"/>
  <c r="G116" i="141" s="1"/>
  <c r="H116" i="141"/>
  <c r="C117" i="141"/>
  <c r="G117" i="141" s="1"/>
  <c r="H117" i="141"/>
  <c r="C118" i="141"/>
  <c r="G118" i="141" s="1"/>
  <c r="H118" i="141"/>
  <c r="E119" i="141"/>
  <c r="C134" i="141"/>
  <c r="G134" i="141" s="1"/>
  <c r="H134" i="141"/>
  <c r="C136" i="141"/>
  <c r="G136" i="141" s="1"/>
  <c r="H136" i="141"/>
  <c r="C137" i="141"/>
  <c r="G137" i="141" s="1"/>
  <c r="H137" i="141"/>
  <c r="C138" i="141"/>
  <c r="G138" i="141" s="1"/>
  <c r="H138" i="141"/>
  <c r="C139" i="141"/>
  <c r="G139" i="141" s="1"/>
  <c r="H139" i="141"/>
  <c r="C140" i="141"/>
  <c r="G140" i="141" s="1"/>
  <c r="H140" i="141"/>
  <c r="C141" i="141"/>
  <c r="G141" i="141" s="1"/>
  <c r="H141" i="141"/>
  <c r="C143" i="141"/>
  <c r="G143" i="141" s="1"/>
  <c r="H143" i="141"/>
  <c r="E144" i="141"/>
  <c r="C157" i="141"/>
  <c r="G157" i="141" s="1"/>
  <c r="H157" i="141"/>
  <c r="C158" i="141"/>
  <c r="G158" i="141" s="1"/>
  <c r="H158" i="141"/>
  <c r="C159" i="141"/>
  <c r="G159" i="141" s="1"/>
  <c r="H159" i="141"/>
  <c r="C160" i="141"/>
  <c r="G160" i="141" s="1"/>
  <c r="H160" i="141"/>
  <c r="C161" i="141"/>
  <c r="G161" i="141" s="1"/>
  <c r="H161" i="141"/>
  <c r="C162" i="141"/>
  <c r="G162" i="141" s="1"/>
  <c r="H162" i="141"/>
  <c r="C163" i="141"/>
  <c r="G163" i="141" s="1"/>
  <c r="H163" i="141"/>
  <c r="C164" i="141"/>
  <c r="G164" i="141" s="1"/>
  <c r="H164" i="141"/>
  <c r="C165" i="141"/>
  <c r="G165" i="141" s="1"/>
  <c r="H165" i="141"/>
  <c r="C166" i="141"/>
  <c r="G166" i="141" s="1"/>
  <c r="H166" i="141"/>
  <c r="C167" i="141"/>
  <c r="G167" i="141" s="1"/>
  <c r="H167" i="141"/>
  <c r="C169" i="141"/>
  <c r="G169" i="141" s="1"/>
  <c r="H169" i="141"/>
  <c r="C170" i="141"/>
  <c r="G170" i="141" s="1"/>
  <c r="H170" i="141"/>
  <c r="C171" i="141"/>
  <c r="G171" i="141" s="1"/>
  <c r="H171" i="141"/>
  <c r="C172" i="141"/>
  <c r="G172" i="141" s="1"/>
  <c r="H172" i="141"/>
  <c r="C173" i="141"/>
  <c r="G173" i="141" s="1"/>
  <c r="H173" i="141"/>
  <c r="C174" i="141"/>
  <c r="G174" i="141" s="1"/>
  <c r="H174" i="141"/>
  <c r="C175" i="141"/>
  <c r="G175" i="141" s="1"/>
  <c r="H175" i="141"/>
  <c r="C176" i="141"/>
  <c r="G176" i="141" s="1"/>
  <c r="H176" i="141"/>
  <c r="C177" i="141"/>
  <c r="G177" i="141" s="1"/>
  <c r="H177" i="141"/>
  <c r="C178" i="141"/>
  <c r="G178" i="141" s="1"/>
  <c r="H178" i="141"/>
  <c r="E179" i="141"/>
  <c r="C194" i="141"/>
  <c r="G194" i="141" s="1"/>
  <c r="H194" i="141"/>
  <c r="C195" i="141"/>
  <c r="G195" i="141" s="1"/>
  <c r="H195" i="141"/>
  <c r="C196" i="141"/>
  <c r="G196" i="141" s="1"/>
  <c r="H196" i="141"/>
  <c r="C197" i="141"/>
  <c r="G197" i="141" s="1"/>
  <c r="H197" i="141"/>
  <c r="C198" i="141"/>
  <c r="G198" i="141" s="1"/>
  <c r="H198" i="141"/>
  <c r="C199" i="141"/>
  <c r="G199" i="141" s="1"/>
  <c r="H199" i="141"/>
  <c r="C200" i="141"/>
  <c r="G200" i="141" s="1"/>
  <c r="H200" i="141"/>
  <c r="C201" i="141"/>
  <c r="G201" i="141" s="1"/>
  <c r="H201" i="141"/>
  <c r="C202" i="141"/>
  <c r="G202" i="141" s="1"/>
  <c r="H202" i="141"/>
  <c r="C203" i="141"/>
  <c r="G203" i="141" s="1"/>
  <c r="H203" i="141"/>
  <c r="E204" i="141"/>
  <c r="C214" i="141"/>
  <c r="G214" i="141" s="1"/>
  <c r="H214" i="141"/>
  <c r="C215" i="141"/>
  <c r="G215" i="141" s="1"/>
  <c r="H215" i="141"/>
  <c r="C216" i="141"/>
  <c r="G216" i="141" s="1"/>
  <c r="H216" i="141"/>
  <c r="E218" i="141"/>
  <c r="H218" i="141"/>
  <c r="C231" i="141"/>
  <c r="G231" i="141" s="1"/>
  <c r="H231" i="141"/>
  <c r="H236" i="141" s="1"/>
  <c r="C232" i="141"/>
  <c r="G232" i="141" s="1"/>
  <c r="H232" i="141"/>
  <c r="C233" i="141"/>
  <c r="G233" i="141" s="1"/>
  <c r="H233" i="141"/>
  <c r="C234" i="141"/>
  <c r="G234" i="141" s="1"/>
  <c r="H234" i="141"/>
  <c r="C235" i="141"/>
  <c r="G235" i="141" s="1"/>
  <c r="H235" i="141"/>
  <c r="E236" i="141"/>
  <c r="C245" i="141"/>
  <c r="G245" i="141" s="1"/>
  <c r="H245" i="141"/>
  <c r="C246" i="141"/>
  <c r="G246" i="141" s="1"/>
  <c r="H246" i="141"/>
  <c r="E247" i="141"/>
  <c r="C254" i="141"/>
  <c r="G254" i="141" s="1"/>
  <c r="H254" i="141"/>
  <c r="C255" i="141"/>
  <c r="G255" i="141" s="1"/>
  <c r="H255" i="141"/>
  <c r="E256" i="141"/>
  <c r="H256" i="141"/>
  <c r="C263" i="141"/>
  <c r="G263" i="141" s="1"/>
  <c r="H263" i="141"/>
  <c r="H264" i="141"/>
  <c r="E269" i="141"/>
  <c r="E270" i="141"/>
  <c r="E271" i="141"/>
  <c r="E272" i="141"/>
  <c r="E273" i="141"/>
  <c r="E274" i="141"/>
  <c r="E275" i="141"/>
  <c r="E276" i="141"/>
  <c r="E277" i="141"/>
  <c r="E278" i="141"/>
  <c r="E290" i="141"/>
  <c r="K8" i="190"/>
  <c r="G290" i="141"/>
  <c r="L8" i="190"/>
  <c r="C17" i="142"/>
  <c r="G17" i="142" s="1"/>
  <c r="H17" i="142"/>
  <c r="C18" i="142"/>
  <c r="G18" i="142" s="1"/>
  <c r="H18" i="142"/>
  <c r="C19" i="142"/>
  <c r="G19" i="142" s="1"/>
  <c r="H19" i="142"/>
  <c r="C20" i="142"/>
  <c r="G20" i="142" s="1"/>
  <c r="H20" i="142"/>
  <c r="C21" i="142"/>
  <c r="G21" i="142" s="1"/>
  <c r="H21" i="142"/>
  <c r="C23" i="142"/>
  <c r="G23" i="142" s="1"/>
  <c r="H23" i="142"/>
  <c r="C24" i="142"/>
  <c r="G24" i="142" s="1"/>
  <c r="H24" i="142"/>
  <c r="C25" i="142"/>
  <c r="G25" i="142" s="1"/>
  <c r="H25" i="142"/>
  <c r="C26" i="142"/>
  <c r="G26" i="142" s="1"/>
  <c r="H26" i="142"/>
  <c r="C27" i="142"/>
  <c r="G27" i="142" s="1"/>
  <c r="H27" i="142"/>
  <c r="C29" i="142"/>
  <c r="G29" i="142" s="1"/>
  <c r="H29" i="142"/>
  <c r="E31" i="142"/>
  <c r="C49" i="142"/>
  <c r="G49" i="142" s="1"/>
  <c r="H49" i="142"/>
  <c r="C51" i="142"/>
  <c r="G51" i="142" s="1"/>
  <c r="H51" i="142"/>
  <c r="C53" i="142"/>
  <c r="G53" i="142" s="1"/>
  <c r="H53" i="142"/>
  <c r="C56" i="142"/>
  <c r="G56" i="142" s="1"/>
  <c r="H56" i="142"/>
  <c r="C58" i="142"/>
  <c r="G58" i="142" s="1"/>
  <c r="H58" i="142"/>
  <c r="C60" i="142"/>
  <c r="G60" i="142" s="1"/>
  <c r="H60" i="142"/>
  <c r="C63" i="142"/>
  <c r="G63" i="142" s="1"/>
  <c r="H63" i="142"/>
  <c r="C65" i="142"/>
  <c r="G65" i="142" s="1"/>
  <c r="H65" i="142"/>
  <c r="C67" i="142"/>
  <c r="G67" i="142" s="1"/>
  <c r="H67" i="142"/>
  <c r="C68" i="142"/>
  <c r="G68" i="142" s="1"/>
  <c r="H68" i="142"/>
  <c r="C69" i="142"/>
  <c r="G69" i="142" s="1"/>
  <c r="H69" i="142"/>
  <c r="E70" i="142"/>
  <c r="H70" i="142"/>
  <c r="C86" i="142"/>
  <c r="G86" i="142" s="1"/>
  <c r="H86" i="142"/>
  <c r="C87" i="142"/>
  <c r="G87" i="142" s="1"/>
  <c r="H87" i="142"/>
  <c r="C88" i="142"/>
  <c r="G88" i="142" s="1"/>
  <c r="H88" i="142"/>
  <c r="C89" i="142"/>
  <c r="G89" i="142" s="1"/>
  <c r="H89" i="142"/>
  <c r="C90" i="142"/>
  <c r="G90" i="142" s="1"/>
  <c r="H90" i="142"/>
  <c r="C92" i="142"/>
  <c r="G92" i="142"/>
  <c r="H92" i="142"/>
  <c r="C93" i="142"/>
  <c r="G93" i="142" s="1"/>
  <c r="H93" i="142"/>
  <c r="C94" i="142"/>
  <c r="G94" i="142" s="1"/>
  <c r="H94" i="142"/>
  <c r="C95" i="142"/>
  <c r="G95" i="142" s="1"/>
  <c r="H95" i="142"/>
  <c r="C97" i="142"/>
  <c r="G97" i="142" s="1"/>
  <c r="H97" i="142"/>
  <c r="C98" i="142"/>
  <c r="G98" i="142" s="1"/>
  <c r="H98" i="142"/>
  <c r="C99" i="142"/>
  <c r="G99" i="142" s="1"/>
  <c r="H99" i="142"/>
  <c r="C100" i="142"/>
  <c r="G100" i="142" s="1"/>
  <c r="H100" i="142"/>
  <c r="C101" i="142"/>
  <c r="G101" i="142" s="1"/>
  <c r="H101" i="142"/>
  <c r="C102" i="142"/>
  <c r="G102" i="142" s="1"/>
  <c r="H102" i="142"/>
  <c r="C103" i="142"/>
  <c r="G103" i="142" s="1"/>
  <c r="H103" i="142"/>
  <c r="C105" i="142"/>
  <c r="G105" i="142" s="1"/>
  <c r="H105" i="142"/>
  <c r="C106" i="142"/>
  <c r="G106" i="142" s="1"/>
  <c r="H106" i="142"/>
  <c r="C107" i="142"/>
  <c r="G107" i="142" s="1"/>
  <c r="H107" i="142"/>
  <c r="C108" i="142"/>
  <c r="G108" i="142" s="1"/>
  <c r="H108" i="142"/>
  <c r="C110" i="142"/>
  <c r="G110" i="142" s="1"/>
  <c r="H110" i="142"/>
  <c r="C111" i="142"/>
  <c r="G111" i="142" s="1"/>
  <c r="H111" i="142"/>
  <c r="C112" i="142"/>
  <c r="G112" i="142" s="1"/>
  <c r="H112" i="142"/>
  <c r="C114" i="142"/>
  <c r="G114" i="142" s="1"/>
  <c r="H114" i="142"/>
  <c r="C115" i="142"/>
  <c r="G115" i="142" s="1"/>
  <c r="H115" i="142"/>
  <c r="C116" i="142"/>
  <c r="G116" i="142" s="1"/>
  <c r="H116" i="142"/>
  <c r="C117" i="142"/>
  <c r="G117" i="142" s="1"/>
  <c r="H117" i="142"/>
  <c r="C118" i="142"/>
  <c r="G118" i="142" s="1"/>
  <c r="H118" i="142"/>
  <c r="E119" i="142"/>
  <c r="C134" i="142"/>
  <c r="G134" i="142" s="1"/>
  <c r="H134" i="142"/>
  <c r="C136" i="142"/>
  <c r="G136" i="142" s="1"/>
  <c r="H136" i="142"/>
  <c r="C137" i="142"/>
  <c r="G137" i="142" s="1"/>
  <c r="H137" i="142"/>
  <c r="C138" i="142"/>
  <c r="G138" i="142" s="1"/>
  <c r="H138" i="142"/>
  <c r="C139" i="142"/>
  <c r="G139" i="142" s="1"/>
  <c r="H139" i="142"/>
  <c r="C140" i="142"/>
  <c r="G140" i="142" s="1"/>
  <c r="H140" i="142"/>
  <c r="C141" i="142"/>
  <c r="G141" i="142" s="1"/>
  <c r="H141" i="142"/>
  <c r="C143" i="142"/>
  <c r="G143" i="142" s="1"/>
  <c r="H143" i="142"/>
  <c r="E144" i="142"/>
  <c r="C157" i="142"/>
  <c r="G157" i="142" s="1"/>
  <c r="H157" i="142"/>
  <c r="C158" i="142"/>
  <c r="G158" i="142" s="1"/>
  <c r="H158" i="142"/>
  <c r="C159" i="142"/>
  <c r="G159" i="142" s="1"/>
  <c r="H159" i="142"/>
  <c r="C160" i="142"/>
  <c r="G160" i="142" s="1"/>
  <c r="H160" i="142"/>
  <c r="C161" i="142"/>
  <c r="G161" i="142" s="1"/>
  <c r="H161" i="142"/>
  <c r="C162" i="142"/>
  <c r="G162" i="142"/>
  <c r="H162" i="142"/>
  <c r="C163" i="142"/>
  <c r="G163" i="142" s="1"/>
  <c r="H163" i="142"/>
  <c r="C164" i="142"/>
  <c r="G164" i="142" s="1"/>
  <c r="H164" i="142"/>
  <c r="C165" i="142"/>
  <c r="G165" i="142" s="1"/>
  <c r="H165" i="142"/>
  <c r="C166" i="142"/>
  <c r="G166" i="142" s="1"/>
  <c r="H166" i="142"/>
  <c r="C167" i="142"/>
  <c r="G167" i="142" s="1"/>
  <c r="H167" i="142"/>
  <c r="C169" i="142"/>
  <c r="G169" i="142" s="1"/>
  <c r="H169" i="142"/>
  <c r="C170" i="142"/>
  <c r="G170" i="142" s="1"/>
  <c r="H170" i="142"/>
  <c r="C171" i="142"/>
  <c r="G171" i="142" s="1"/>
  <c r="H171" i="142"/>
  <c r="C172" i="142"/>
  <c r="G172" i="142" s="1"/>
  <c r="H172" i="142"/>
  <c r="C173" i="142"/>
  <c r="G173" i="142" s="1"/>
  <c r="H173" i="142"/>
  <c r="C174" i="142"/>
  <c r="G174" i="142" s="1"/>
  <c r="H174" i="142"/>
  <c r="C175" i="142"/>
  <c r="G175" i="142" s="1"/>
  <c r="H175" i="142"/>
  <c r="C176" i="142"/>
  <c r="G176" i="142" s="1"/>
  <c r="H176" i="142"/>
  <c r="C177" i="142"/>
  <c r="G177" i="142" s="1"/>
  <c r="H177" i="142"/>
  <c r="C178" i="142"/>
  <c r="G178" i="142" s="1"/>
  <c r="H178" i="142"/>
  <c r="E179" i="142"/>
  <c r="H179" i="142"/>
  <c r="C194" i="142"/>
  <c r="G194" i="142" s="1"/>
  <c r="H194" i="142"/>
  <c r="C195" i="142"/>
  <c r="G195" i="142" s="1"/>
  <c r="H195" i="142"/>
  <c r="C196" i="142"/>
  <c r="G196" i="142" s="1"/>
  <c r="H196" i="142"/>
  <c r="C197" i="142"/>
  <c r="G197" i="142" s="1"/>
  <c r="H197" i="142"/>
  <c r="C198" i="142"/>
  <c r="G198" i="142" s="1"/>
  <c r="H198" i="142"/>
  <c r="C199" i="142"/>
  <c r="G199" i="142" s="1"/>
  <c r="H199" i="142"/>
  <c r="C200" i="142"/>
  <c r="G200" i="142" s="1"/>
  <c r="H200" i="142"/>
  <c r="C201" i="142"/>
  <c r="G201" i="142" s="1"/>
  <c r="H201" i="142"/>
  <c r="C202" i="142"/>
  <c r="G202" i="142" s="1"/>
  <c r="H202" i="142"/>
  <c r="C203" i="142"/>
  <c r="G203" i="142" s="1"/>
  <c r="H203" i="142"/>
  <c r="E204" i="142"/>
  <c r="C214" i="142"/>
  <c r="G214" i="142" s="1"/>
  <c r="H214" i="142"/>
  <c r="H218" i="142" s="1"/>
  <c r="C215" i="142"/>
  <c r="G215" i="142" s="1"/>
  <c r="H215" i="142"/>
  <c r="C216" i="142"/>
  <c r="G216" i="142" s="1"/>
  <c r="H216" i="142"/>
  <c r="E218" i="142"/>
  <c r="C231" i="142"/>
  <c r="G231" i="142" s="1"/>
  <c r="H231" i="142"/>
  <c r="C232" i="142"/>
  <c r="G232" i="142" s="1"/>
  <c r="H232" i="142"/>
  <c r="C233" i="142"/>
  <c r="G233" i="142" s="1"/>
  <c r="H233" i="142"/>
  <c r="H236" i="142" s="1"/>
  <c r="C234" i="142"/>
  <c r="G234" i="142" s="1"/>
  <c r="H234" i="142"/>
  <c r="C235" i="142"/>
  <c r="G235" i="142" s="1"/>
  <c r="H235" i="142"/>
  <c r="E236" i="142"/>
  <c r="C245" i="142"/>
  <c r="G245" i="142" s="1"/>
  <c r="H245" i="142"/>
  <c r="H247" i="142" s="1"/>
  <c r="C246" i="142"/>
  <c r="G246" i="142" s="1"/>
  <c r="H246" i="142"/>
  <c r="E247" i="142"/>
  <c r="C254" i="142"/>
  <c r="G254" i="142" s="1"/>
  <c r="H254" i="142"/>
  <c r="C255" i="142"/>
  <c r="G255" i="142" s="1"/>
  <c r="H255" i="142"/>
  <c r="E256" i="142"/>
  <c r="H256" i="142"/>
  <c r="C263" i="142"/>
  <c r="G263" i="142" s="1"/>
  <c r="H263" i="142"/>
  <c r="H264" i="142"/>
  <c r="E271" i="142"/>
  <c r="E272" i="142"/>
  <c r="E273" i="142"/>
  <c r="E274" i="142"/>
  <c r="E275" i="142"/>
  <c r="E276" i="142"/>
  <c r="E277" i="142"/>
  <c r="E278" i="142"/>
  <c r="E279" i="142"/>
  <c r="E280" i="142"/>
  <c r="C281" i="142"/>
  <c r="E281" i="142"/>
  <c r="G293" i="142" s="1"/>
  <c r="E293" i="142"/>
  <c r="K9" i="190"/>
  <c r="L9" i="190"/>
  <c r="C17" i="143"/>
  <c r="G17" i="143" s="1"/>
  <c r="H17" i="143"/>
  <c r="C18" i="143"/>
  <c r="G18" i="143" s="1"/>
  <c r="H18" i="143"/>
  <c r="C19" i="143"/>
  <c r="G19" i="143" s="1"/>
  <c r="H19" i="143"/>
  <c r="C20" i="143"/>
  <c r="G20" i="143" s="1"/>
  <c r="H20" i="143"/>
  <c r="C21" i="143"/>
  <c r="G21" i="143" s="1"/>
  <c r="H21" i="143"/>
  <c r="C23" i="143"/>
  <c r="G23" i="143" s="1"/>
  <c r="H23" i="143"/>
  <c r="C24" i="143"/>
  <c r="G24" i="143" s="1"/>
  <c r="H24" i="143"/>
  <c r="C25" i="143"/>
  <c r="G25" i="143" s="1"/>
  <c r="H25" i="143"/>
  <c r="C26" i="143"/>
  <c r="G26" i="143" s="1"/>
  <c r="H26" i="143"/>
  <c r="C27" i="143"/>
  <c r="G27" i="143" s="1"/>
  <c r="H27" i="143"/>
  <c r="C29" i="143"/>
  <c r="G29" i="143" s="1"/>
  <c r="H29" i="143"/>
  <c r="E30" i="143"/>
  <c r="C48" i="143"/>
  <c r="G48" i="143" s="1"/>
  <c r="H48" i="143"/>
  <c r="C50" i="143"/>
  <c r="G50" i="143" s="1"/>
  <c r="H50" i="143"/>
  <c r="C52" i="143"/>
  <c r="G52" i="143" s="1"/>
  <c r="H52" i="143"/>
  <c r="C55" i="143"/>
  <c r="G55" i="143" s="1"/>
  <c r="H55" i="143"/>
  <c r="C57" i="143"/>
  <c r="G57" i="143" s="1"/>
  <c r="H57" i="143"/>
  <c r="H69" i="143" s="1"/>
  <c r="C59" i="143"/>
  <c r="G59" i="143" s="1"/>
  <c r="H59" i="143"/>
  <c r="C62" i="143"/>
  <c r="G62" i="143" s="1"/>
  <c r="H62" i="143"/>
  <c r="C64" i="143"/>
  <c r="G64" i="143" s="1"/>
  <c r="H64" i="143"/>
  <c r="C66" i="143"/>
  <c r="G66" i="143" s="1"/>
  <c r="H66" i="143"/>
  <c r="C67" i="143"/>
  <c r="G67" i="143" s="1"/>
  <c r="H67" i="143"/>
  <c r="C68" i="143"/>
  <c r="G68" i="143" s="1"/>
  <c r="H68" i="143"/>
  <c r="E69" i="143"/>
  <c r="C85" i="143"/>
  <c r="G85" i="143" s="1"/>
  <c r="H85" i="143"/>
  <c r="C86" i="143"/>
  <c r="G86" i="143" s="1"/>
  <c r="H86" i="143"/>
  <c r="C87" i="143"/>
  <c r="G87" i="143" s="1"/>
  <c r="H87" i="143"/>
  <c r="C88" i="143"/>
  <c r="G88" i="143" s="1"/>
  <c r="H88" i="143"/>
  <c r="C89" i="143"/>
  <c r="G89" i="143" s="1"/>
  <c r="H89" i="143"/>
  <c r="C91" i="143"/>
  <c r="G91" i="143" s="1"/>
  <c r="H91" i="143"/>
  <c r="C92" i="143"/>
  <c r="G92" i="143" s="1"/>
  <c r="H92" i="143"/>
  <c r="C93" i="143"/>
  <c r="G93" i="143" s="1"/>
  <c r="H93" i="143"/>
  <c r="C94" i="143"/>
  <c r="G94" i="143" s="1"/>
  <c r="H94" i="143"/>
  <c r="C96" i="143"/>
  <c r="G96" i="143" s="1"/>
  <c r="H96" i="143"/>
  <c r="C97" i="143"/>
  <c r="G97" i="143" s="1"/>
  <c r="H97" i="143"/>
  <c r="C98" i="143"/>
  <c r="G98" i="143" s="1"/>
  <c r="H98" i="143"/>
  <c r="C99" i="143"/>
  <c r="G99" i="143" s="1"/>
  <c r="H99" i="143"/>
  <c r="C100" i="143"/>
  <c r="G100" i="143" s="1"/>
  <c r="H100" i="143"/>
  <c r="C101" i="143"/>
  <c r="G101" i="143" s="1"/>
  <c r="H101" i="143"/>
  <c r="C102" i="143"/>
  <c r="G102" i="143" s="1"/>
  <c r="H102" i="143"/>
  <c r="C104" i="143"/>
  <c r="G104" i="143" s="1"/>
  <c r="H104" i="143"/>
  <c r="C105" i="143"/>
  <c r="G105" i="143" s="1"/>
  <c r="H105" i="143"/>
  <c r="C106" i="143"/>
  <c r="G106" i="143" s="1"/>
  <c r="H106" i="143"/>
  <c r="C107" i="143"/>
  <c r="G107" i="143" s="1"/>
  <c r="H107" i="143"/>
  <c r="C109" i="143"/>
  <c r="G109" i="143" s="1"/>
  <c r="H109" i="143"/>
  <c r="C110" i="143"/>
  <c r="G110" i="143" s="1"/>
  <c r="H110" i="143"/>
  <c r="C111" i="143"/>
  <c r="G111" i="143" s="1"/>
  <c r="H111" i="143"/>
  <c r="C113" i="143"/>
  <c r="G113" i="143" s="1"/>
  <c r="H113" i="143"/>
  <c r="C114" i="143"/>
  <c r="G114" i="143" s="1"/>
  <c r="H114" i="143"/>
  <c r="C115" i="143"/>
  <c r="G115" i="143" s="1"/>
  <c r="H115" i="143"/>
  <c r="C116" i="143"/>
  <c r="G116" i="143" s="1"/>
  <c r="H116" i="143"/>
  <c r="C117" i="143"/>
  <c r="G117" i="143" s="1"/>
  <c r="H117" i="143"/>
  <c r="E118" i="143"/>
  <c r="C133" i="143"/>
  <c r="G133" i="143" s="1"/>
  <c r="H133" i="143"/>
  <c r="C135" i="143"/>
  <c r="G135" i="143" s="1"/>
  <c r="H135" i="143"/>
  <c r="C136" i="143"/>
  <c r="G136" i="143" s="1"/>
  <c r="H136" i="143"/>
  <c r="C137" i="143"/>
  <c r="G137" i="143" s="1"/>
  <c r="H137" i="143"/>
  <c r="C138" i="143"/>
  <c r="G138" i="143" s="1"/>
  <c r="H138" i="143"/>
  <c r="C139" i="143"/>
  <c r="G139" i="143" s="1"/>
  <c r="H139" i="143"/>
  <c r="C140" i="143"/>
  <c r="G140" i="143" s="1"/>
  <c r="H140" i="143"/>
  <c r="C142" i="143"/>
  <c r="G142" i="143" s="1"/>
  <c r="H142" i="143"/>
  <c r="H143" i="143" s="1"/>
  <c r="E143" i="143"/>
  <c r="C156" i="143"/>
  <c r="G156" i="143" s="1"/>
  <c r="H156" i="143"/>
  <c r="C157" i="143"/>
  <c r="G157" i="143" s="1"/>
  <c r="H157" i="143"/>
  <c r="C158" i="143"/>
  <c r="G158" i="143" s="1"/>
  <c r="H158" i="143"/>
  <c r="C159" i="143"/>
  <c r="G159" i="143" s="1"/>
  <c r="H159" i="143"/>
  <c r="C160" i="143"/>
  <c r="G160" i="143" s="1"/>
  <c r="H160" i="143"/>
  <c r="C161" i="143"/>
  <c r="G161" i="143" s="1"/>
  <c r="H161" i="143"/>
  <c r="C162" i="143"/>
  <c r="G162" i="143" s="1"/>
  <c r="H162" i="143"/>
  <c r="C163" i="143"/>
  <c r="G163" i="143" s="1"/>
  <c r="H163" i="143"/>
  <c r="C164" i="143"/>
  <c r="G164" i="143" s="1"/>
  <c r="H164" i="143"/>
  <c r="C165" i="143"/>
  <c r="G165" i="143" s="1"/>
  <c r="H165" i="143"/>
  <c r="C166" i="143"/>
  <c r="G166" i="143" s="1"/>
  <c r="H166" i="143"/>
  <c r="C168" i="143"/>
  <c r="G168" i="143" s="1"/>
  <c r="H168" i="143"/>
  <c r="C169" i="143"/>
  <c r="G169" i="143" s="1"/>
  <c r="H169" i="143"/>
  <c r="C170" i="143"/>
  <c r="G170" i="143" s="1"/>
  <c r="H170" i="143"/>
  <c r="C171" i="143"/>
  <c r="G171" i="143" s="1"/>
  <c r="H171" i="143"/>
  <c r="C172" i="143"/>
  <c r="G172" i="143" s="1"/>
  <c r="H172" i="143"/>
  <c r="C173" i="143"/>
  <c r="G173" i="143" s="1"/>
  <c r="H173" i="143"/>
  <c r="C174" i="143"/>
  <c r="G174" i="143" s="1"/>
  <c r="H174" i="143"/>
  <c r="C175" i="143"/>
  <c r="G175" i="143" s="1"/>
  <c r="H175" i="143"/>
  <c r="C176" i="143"/>
  <c r="G176" i="143" s="1"/>
  <c r="H176" i="143"/>
  <c r="C177" i="143"/>
  <c r="G177" i="143" s="1"/>
  <c r="H177" i="143"/>
  <c r="E178" i="143"/>
  <c r="E288" i="143" s="1"/>
  <c r="G10" i="190" s="1"/>
  <c r="C193" i="143"/>
  <c r="G193" i="143" s="1"/>
  <c r="H193" i="143"/>
  <c r="C194" i="143"/>
  <c r="G194" i="143" s="1"/>
  <c r="H194" i="143"/>
  <c r="C195" i="143"/>
  <c r="G195" i="143" s="1"/>
  <c r="H195" i="143"/>
  <c r="C196" i="143"/>
  <c r="G196" i="143" s="1"/>
  <c r="H196" i="143"/>
  <c r="C197" i="143"/>
  <c r="G197" i="143" s="1"/>
  <c r="H197" i="143"/>
  <c r="C198" i="143"/>
  <c r="G198" i="143" s="1"/>
  <c r="H198" i="143"/>
  <c r="C199" i="143"/>
  <c r="G199" i="143" s="1"/>
  <c r="H199" i="143"/>
  <c r="C200" i="143"/>
  <c r="G200" i="143" s="1"/>
  <c r="H200" i="143"/>
  <c r="C201" i="143"/>
  <c r="G201" i="143" s="1"/>
  <c r="H201" i="143"/>
  <c r="C202" i="143"/>
  <c r="G202" i="143" s="1"/>
  <c r="H202" i="143"/>
  <c r="E203" i="143"/>
  <c r="C213" i="143"/>
  <c r="G213" i="143" s="1"/>
  <c r="H213" i="143"/>
  <c r="C214" i="143"/>
  <c r="G214" i="143" s="1"/>
  <c r="H214" i="143"/>
  <c r="C215" i="143"/>
  <c r="G215" i="143" s="1"/>
  <c r="H215" i="143"/>
  <c r="H217" i="143" s="1"/>
  <c r="E217" i="143"/>
  <c r="C230" i="143"/>
  <c r="G230" i="143" s="1"/>
  <c r="H230" i="143"/>
  <c r="H235" i="143" s="1"/>
  <c r="C231" i="143"/>
  <c r="G231" i="143" s="1"/>
  <c r="H231" i="143"/>
  <c r="C232" i="143"/>
  <c r="G232" i="143" s="1"/>
  <c r="H232" i="143"/>
  <c r="C233" i="143"/>
  <c r="G233" i="143" s="1"/>
  <c r="H233" i="143"/>
  <c r="C234" i="143"/>
  <c r="G234" i="143" s="1"/>
  <c r="H234" i="143"/>
  <c r="E235" i="143"/>
  <c r="C244" i="143"/>
  <c r="G244" i="143" s="1"/>
  <c r="H244" i="143"/>
  <c r="C245" i="143"/>
  <c r="G245" i="143" s="1"/>
  <c r="H245" i="143"/>
  <c r="E246" i="143"/>
  <c r="H246" i="143"/>
  <c r="C253" i="143"/>
  <c r="G253" i="143" s="1"/>
  <c r="H253" i="143"/>
  <c r="C254" i="143"/>
  <c r="G254" i="143" s="1"/>
  <c r="H254" i="143"/>
  <c r="H255" i="143" s="1"/>
  <c r="E255" i="143"/>
  <c r="C262" i="143"/>
  <c r="G262" i="143" s="1"/>
  <c r="H262" i="143"/>
  <c r="H263" i="143"/>
  <c r="E270" i="143"/>
  <c r="E271" i="143"/>
  <c r="E272" i="143"/>
  <c r="E273" i="143"/>
  <c r="E274" i="143"/>
  <c r="E275" i="143"/>
  <c r="E276" i="143"/>
  <c r="E277" i="143"/>
  <c r="E278" i="143"/>
  <c r="E279" i="143"/>
  <c r="C280" i="143"/>
  <c r="E292" i="143" s="1"/>
  <c r="K10" i="190" s="1"/>
  <c r="E286" i="143"/>
  <c r="E290" i="143"/>
  <c r="C10" i="190" s="1"/>
  <c r="C17" i="144"/>
  <c r="G17" i="144" s="1"/>
  <c r="H17" i="144"/>
  <c r="C18" i="144"/>
  <c r="G18" i="144" s="1"/>
  <c r="H18" i="144"/>
  <c r="C19" i="144"/>
  <c r="G19" i="144" s="1"/>
  <c r="H19" i="144"/>
  <c r="H30" i="144" s="1"/>
  <c r="C20" i="144"/>
  <c r="G20" i="144" s="1"/>
  <c r="H20" i="144"/>
  <c r="C21" i="144"/>
  <c r="G21" i="144" s="1"/>
  <c r="H21" i="144"/>
  <c r="C23" i="144"/>
  <c r="G23" i="144" s="1"/>
  <c r="H23" i="144"/>
  <c r="C24" i="144"/>
  <c r="G24" i="144" s="1"/>
  <c r="H24" i="144"/>
  <c r="C25" i="144"/>
  <c r="G25" i="144" s="1"/>
  <c r="H25" i="144"/>
  <c r="C26" i="144"/>
  <c r="G26" i="144" s="1"/>
  <c r="H26" i="144"/>
  <c r="C27" i="144"/>
  <c r="G27" i="144" s="1"/>
  <c r="H27" i="144"/>
  <c r="C29" i="144"/>
  <c r="G29" i="144" s="1"/>
  <c r="H29" i="144"/>
  <c r="E30" i="144"/>
  <c r="C48" i="144"/>
  <c r="G48" i="144" s="1"/>
  <c r="H48" i="144"/>
  <c r="C50" i="144"/>
  <c r="G50" i="144" s="1"/>
  <c r="H50" i="144"/>
  <c r="C52" i="144"/>
  <c r="G52" i="144" s="1"/>
  <c r="H52" i="144"/>
  <c r="C55" i="144"/>
  <c r="G55" i="144" s="1"/>
  <c r="H55" i="144"/>
  <c r="C57" i="144"/>
  <c r="G57" i="144" s="1"/>
  <c r="H57" i="144"/>
  <c r="C59" i="144"/>
  <c r="G59" i="144" s="1"/>
  <c r="H59" i="144"/>
  <c r="C62" i="144"/>
  <c r="G62" i="144" s="1"/>
  <c r="H62" i="144"/>
  <c r="C64" i="144"/>
  <c r="G64" i="144" s="1"/>
  <c r="H64" i="144"/>
  <c r="C66" i="144"/>
  <c r="G66" i="144" s="1"/>
  <c r="H66" i="144"/>
  <c r="C67" i="144"/>
  <c r="G67" i="144" s="1"/>
  <c r="H67" i="144"/>
  <c r="C68" i="144"/>
  <c r="G68" i="144" s="1"/>
  <c r="H68" i="144"/>
  <c r="E69" i="144"/>
  <c r="C85" i="144"/>
  <c r="G85" i="144" s="1"/>
  <c r="H85" i="144"/>
  <c r="C86" i="144"/>
  <c r="G86" i="144" s="1"/>
  <c r="H86" i="144"/>
  <c r="C87" i="144"/>
  <c r="G87" i="144" s="1"/>
  <c r="H87" i="144"/>
  <c r="C88" i="144"/>
  <c r="G88" i="144" s="1"/>
  <c r="H88" i="144"/>
  <c r="C89" i="144"/>
  <c r="G89" i="144" s="1"/>
  <c r="H89" i="144"/>
  <c r="C91" i="144"/>
  <c r="G91" i="144" s="1"/>
  <c r="H91" i="144"/>
  <c r="C92" i="144"/>
  <c r="G92" i="144" s="1"/>
  <c r="H92" i="144"/>
  <c r="C93" i="144"/>
  <c r="G93" i="144" s="1"/>
  <c r="H93" i="144"/>
  <c r="C94" i="144"/>
  <c r="G94" i="144" s="1"/>
  <c r="H94" i="144"/>
  <c r="C96" i="144"/>
  <c r="G96" i="144"/>
  <c r="H96" i="144"/>
  <c r="C97" i="144"/>
  <c r="G97" i="144" s="1"/>
  <c r="H97" i="144"/>
  <c r="C98" i="144"/>
  <c r="G98" i="144" s="1"/>
  <c r="H98" i="144"/>
  <c r="C99" i="144"/>
  <c r="G99" i="144" s="1"/>
  <c r="H99" i="144"/>
  <c r="C100" i="144"/>
  <c r="G100" i="144" s="1"/>
  <c r="H100" i="144"/>
  <c r="C101" i="144"/>
  <c r="G101" i="144" s="1"/>
  <c r="H101" i="144"/>
  <c r="C102" i="144"/>
  <c r="G102" i="144" s="1"/>
  <c r="H102" i="144"/>
  <c r="C104" i="144"/>
  <c r="G104" i="144" s="1"/>
  <c r="H104" i="144"/>
  <c r="C105" i="144"/>
  <c r="G105" i="144" s="1"/>
  <c r="H105" i="144"/>
  <c r="C106" i="144"/>
  <c r="G106" i="144" s="1"/>
  <c r="H106" i="144"/>
  <c r="C107" i="144"/>
  <c r="G107" i="144" s="1"/>
  <c r="H107" i="144"/>
  <c r="C109" i="144"/>
  <c r="G109" i="144" s="1"/>
  <c r="H109" i="144"/>
  <c r="C110" i="144"/>
  <c r="G110" i="144" s="1"/>
  <c r="H110" i="144"/>
  <c r="C111" i="144"/>
  <c r="G111" i="144" s="1"/>
  <c r="H111" i="144"/>
  <c r="C113" i="144"/>
  <c r="G113" i="144" s="1"/>
  <c r="H113" i="144"/>
  <c r="C114" i="144"/>
  <c r="G114" i="144" s="1"/>
  <c r="H114" i="144"/>
  <c r="C115" i="144"/>
  <c r="G115" i="144" s="1"/>
  <c r="H115" i="144"/>
  <c r="C116" i="144"/>
  <c r="G116" i="144" s="1"/>
  <c r="H116" i="144"/>
  <c r="C117" i="144"/>
  <c r="G117" i="144" s="1"/>
  <c r="H117" i="144"/>
  <c r="E118" i="144"/>
  <c r="C133" i="144"/>
  <c r="G133" i="144" s="1"/>
  <c r="H133" i="144"/>
  <c r="C135" i="144"/>
  <c r="G135" i="144" s="1"/>
  <c r="H135" i="144"/>
  <c r="C136" i="144"/>
  <c r="G136" i="144" s="1"/>
  <c r="H136" i="144"/>
  <c r="C137" i="144"/>
  <c r="G137" i="144" s="1"/>
  <c r="H137" i="144"/>
  <c r="C138" i="144"/>
  <c r="G138" i="144" s="1"/>
  <c r="H138" i="144"/>
  <c r="C139" i="144"/>
  <c r="G139" i="144" s="1"/>
  <c r="H139" i="144"/>
  <c r="C140" i="144"/>
  <c r="G140" i="144" s="1"/>
  <c r="H140" i="144"/>
  <c r="C142" i="144"/>
  <c r="G142" i="144" s="1"/>
  <c r="H142" i="144"/>
  <c r="E143" i="144"/>
  <c r="C156" i="144"/>
  <c r="G156" i="144" s="1"/>
  <c r="H156" i="144"/>
  <c r="C157" i="144"/>
  <c r="G157" i="144" s="1"/>
  <c r="H157" i="144"/>
  <c r="C158" i="144"/>
  <c r="G158" i="144" s="1"/>
  <c r="H158" i="144"/>
  <c r="C159" i="144"/>
  <c r="G159" i="144" s="1"/>
  <c r="H159" i="144"/>
  <c r="C160" i="144"/>
  <c r="G160" i="144" s="1"/>
  <c r="H160" i="144"/>
  <c r="C161" i="144"/>
  <c r="G161" i="144" s="1"/>
  <c r="H161" i="144"/>
  <c r="C162" i="144"/>
  <c r="G162" i="144" s="1"/>
  <c r="H162" i="144"/>
  <c r="C163" i="144"/>
  <c r="G163" i="144" s="1"/>
  <c r="H163" i="144"/>
  <c r="C164" i="144"/>
  <c r="G164" i="144" s="1"/>
  <c r="H164" i="144"/>
  <c r="C165" i="144"/>
  <c r="G165" i="144" s="1"/>
  <c r="H165" i="144"/>
  <c r="C166" i="144"/>
  <c r="G166" i="144" s="1"/>
  <c r="H166" i="144"/>
  <c r="C168" i="144"/>
  <c r="G168" i="144" s="1"/>
  <c r="H168" i="144"/>
  <c r="C169" i="144"/>
  <c r="G169" i="144" s="1"/>
  <c r="H169" i="144"/>
  <c r="C170" i="144"/>
  <c r="G170" i="144" s="1"/>
  <c r="H170" i="144"/>
  <c r="C171" i="144"/>
  <c r="G171" i="144" s="1"/>
  <c r="H171" i="144"/>
  <c r="C172" i="144"/>
  <c r="G172" i="144" s="1"/>
  <c r="H172" i="144"/>
  <c r="C173" i="144"/>
  <c r="G173" i="144" s="1"/>
  <c r="H173" i="144"/>
  <c r="C174" i="144"/>
  <c r="G174" i="144" s="1"/>
  <c r="H174" i="144"/>
  <c r="C175" i="144"/>
  <c r="G175" i="144" s="1"/>
  <c r="H175" i="144"/>
  <c r="C176" i="144"/>
  <c r="G176" i="144" s="1"/>
  <c r="H176" i="144"/>
  <c r="C177" i="144"/>
  <c r="G177" i="144" s="1"/>
  <c r="H177" i="144"/>
  <c r="E178" i="144"/>
  <c r="C193" i="144"/>
  <c r="G193" i="144" s="1"/>
  <c r="H193" i="144"/>
  <c r="C194" i="144"/>
  <c r="G194" i="144" s="1"/>
  <c r="H194" i="144"/>
  <c r="C195" i="144"/>
  <c r="G195" i="144" s="1"/>
  <c r="H195" i="144"/>
  <c r="C196" i="144"/>
  <c r="G196" i="144" s="1"/>
  <c r="H196" i="144"/>
  <c r="C197" i="144"/>
  <c r="G197" i="144" s="1"/>
  <c r="H197" i="144"/>
  <c r="C198" i="144"/>
  <c r="G198" i="144" s="1"/>
  <c r="H198" i="144"/>
  <c r="C199" i="144"/>
  <c r="G199" i="144" s="1"/>
  <c r="H199" i="144"/>
  <c r="C200" i="144"/>
  <c r="G200" i="144" s="1"/>
  <c r="H200" i="144"/>
  <c r="C201" i="144"/>
  <c r="G201" i="144" s="1"/>
  <c r="H201" i="144"/>
  <c r="C202" i="144"/>
  <c r="G202" i="144" s="1"/>
  <c r="H202" i="144"/>
  <c r="E203" i="144"/>
  <c r="C213" i="144"/>
  <c r="G213" i="144" s="1"/>
  <c r="H213" i="144"/>
  <c r="H217" i="144" s="1"/>
  <c r="C214" i="144"/>
  <c r="G214" i="144" s="1"/>
  <c r="H214" i="144"/>
  <c r="C215" i="144"/>
  <c r="G215" i="144" s="1"/>
  <c r="H215" i="144"/>
  <c r="E217" i="144"/>
  <c r="C230" i="144"/>
  <c r="G230" i="144" s="1"/>
  <c r="H230" i="144"/>
  <c r="C231" i="144"/>
  <c r="G231" i="144" s="1"/>
  <c r="H231" i="144"/>
  <c r="C232" i="144"/>
  <c r="G232" i="144" s="1"/>
  <c r="H232" i="144"/>
  <c r="C233" i="144"/>
  <c r="G233" i="144" s="1"/>
  <c r="H233" i="144"/>
  <c r="C234" i="144"/>
  <c r="G234" i="144" s="1"/>
  <c r="H234" i="144"/>
  <c r="H235" i="144" s="1"/>
  <c r="E235" i="144"/>
  <c r="C244" i="144"/>
  <c r="G244" i="144" s="1"/>
  <c r="H244" i="144"/>
  <c r="C245" i="144"/>
  <c r="G245" i="144" s="1"/>
  <c r="H245" i="144"/>
  <c r="E246" i="144"/>
  <c r="H246" i="144"/>
  <c r="C253" i="144"/>
  <c r="G253" i="144"/>
  <c r="H253" i="144"/>
  <c r="C254" i="144"/>
  <c r="G254" i="144" s="1"/>
  <c r="H254" i="144"/>
  <c r="H255" i="144" s="1"/>
  <c r="E255" i="144"/>
  <c r="C262" i="144"/>
  <c r="G262" i="144" s="1"/>
  <c r="H262" i="144"/>
  <c r="H263" i="144"/>
  <c r="E270" i="144"/>
  <c r="E271" i="144"/>
  <c r="E272" i="144"/>
  <c r="E273" i="144"/>
  <c r="E274" i="144"/>
  <c r="E275" i="144"/>
  <c r="E276" i="144"/>
  <c r="E277" i="144"/>
  <c r="E278" i="144"/>
  <c r="E279" i="144"/>
  <c r="C280" i="144"/>
  <c r="E280" i="144"/>
  <c r="G292" i="144" s="1"/>
  <c r="E292" i="144"/>
  <c r="K11" i="190"/>
  <c r="L11" i="190"/>
  <c r="C17" i="129"/>
  <c r="D17" i="129"/>
  <c r="E17" i="129"/>
  <c r="C18" i="129"/>
  <c r="D18" i="129"/>
  <c r="E18" i="129"/>
  <c r="B5" i="29"/>
  <c r="E13" i="29"/>
  <c r="B16" i="29"/>
  <c r="C16" i="29"/>
  <c r="E19" i="29" s="1"/>
  <c r="D16" i="29"/>
  <c r="E16" i="29"/>
  <c r="F16" i="29"/>
  <c r="G16" i="29"/>
  <c r="H16" i="29"/>
  <c r="I16" i="29"/>
  <c r="J16" i="29"/>
  <c r="K16" i="29"/>
  <c r="B17" i="29"/>
  <c r="C17" i="29"/>
  <c r="D17" i="29"/>
  <c r="E17" i="29"/>
  <c r="F17" i="29"/>
  <c r="G17" i="29"/>
  <c r="H17" i="29"/>
  <c r="I17" i="29"/>
  <c r="J17" i="29"/>
  <c r="K17" i="29"/>
  <c r="B5" i="40"/>
  <c r="E13" i="40"/>
  <c r="B16" i="40"/>
  <c r="C16" i="40"/>
  <c r="I19" i="40" s="1"/>
  <c r="D16" i="40"/>
  <c r="E16" i="40"/>
  <c r="F16" i="40"/>
  <c r="G16" i="40"/>
  <c r="H16" i="40"/>
  <c r="I16" i="40"/>
  <c r="J16" i="40"/>
  <c r="K16" i="40"/>
  <c r="B17" i="40"/>
  <c r="C17" i="40"/>
  <c r="D17" i="40"/>
  <c r="E17" i="40"/>
  <c r="F17" i="40"/>
  <c r="G17" i="40"/>
  <c r="H17" i="40"/>
  <c r="I17" i="40"/>
  <c r="J17" i="40"/>
  <c r="K17" i="40"/>
  <c r="B5" i="51"/>
  <c r="E13" i="51"/>
  <c r="B16" i="51"/>
  <c r="C16" i="51"/>
  <c r="D16" i="51"/>
  <c r="E16" i="51"/>
  <c r="F16" i="51"/>
  <c r="G16" i="51"/>
  <c r="H16" i="51"/>
  <c r="I16" i="51"/>
  <c r="J16" i="51"/>
  <c r="K16" i="51"/>
  <c r="B17" i="51"/>
  <c r="C17" i="51"/>
  <c r="D17" i="51"/>
  <c r="E17" i="51"/>
  <c r="F17" i="51"/>
  <c r="G17" i="51"/>
  <c r="H17" i="51"/>
  <c r="I17" i="51"/>
  <c r="J17" i="51"/>
  <c r="K17" i="51"/>
  <c r="I10" i="19"/>
  <c r="I11" i="19"/>
  <c r="I13" i="19"/>
  <c r="I14" i="19"/>
  <c r="B13" i="29"/>
  <c r="I17" i="19"/>
  <c r="I22" i="19" s="1"/>
  <c r="I18" i="19"/>
  <c r="I20" i="19"/>
  <c r="B12" i="29" s="1"/>
  <c r="I21" i="19"/>
  <c r="H10" i="28"/>
  <c r="K9" i="29" s="1"/>
  <c r="H11" i="28"/>
  <c r="H13" i="28"/>
  <c r="K12" i="29" s="1"/>
  <c r="H14" i="28"/>
  <c r="K13" i="29" s="1"/>
  <c r="H17" i="28"/>
  <c r="H18" i="28"/>
  <c r="H20" i="28"/>
  <c r="H21" i="28"/>
  <c r="H10" i="20"/>
  <c r="C9" i="29" s="1"/>
  <c r="C19" i="29" s="1"/>
  <c r="H11" i="20"/>
  <c r="C10" i="29" s="1"/>
  <c r="H13" i="20"/>
  <c r="C12" i="29" s="1"/>
  <c r="H14" i="20"/>
  <c r="C13" i="29" s="1"/>
  <c r="H17" i="20"/>
  <c r="H18" i="20"/>
  <c r="H22" i="20" s="1"/>
  <c r="H20" i="20"/>
  <c r="H21" i="20"/>
  <c r="H10" i="21"/>
  <c r="H11" i="21"/>
  <c r="H13" i="21"/>
  <c r="D12" i="29" s="1"/>
  <c r="H14" i="21"/>
  <c r="D13" i="29" s="1"/>
  <c r="H17" i="21"/>
  <c r="H18" i="21"/>
  <c r="H20" i="21"/>
  <c r="H21" i="21"/>
  <c r="H10" i="22"/>
  <c r="E9" i="29"/>
  <c r="H11" i="22"/>
  <c r="E10" i="29"/>
  <c r="H13" i="22"/>
  <c r="E12" i="29"/>
  <c r="H14" i="22"/>
  <c r="H15" i="22"/>
  <c r="H17" i="22"/>
  <c r="H18" i="22"/>
  <c r="H20" i="22"/>
  <c r="H21" i="22"/>
  <c r="H10" i="23"/>
  <c r="H11" i="23"/>
  <c r="F10" i="29"/>
  <c r="H13" i="23"/>
  <c r="H14" i="23"/>
  <c r="F13" i="29"/>
  <c r="H15" i="23"/>
  <c r="H17" i="23"/>
  <c r="F9" i="29" s="1"/>
  <c r="H18" i="23"/>
  <c r="H20" i="23"/>
  <c r="F12" i="29" s="1"/>
  <c r="F14" i="29" s="1"/>
  <c r="H21" i="23"/>
  <c r="H22" i="23"/>
  <c r="H23" i="23" s="1"/>
  <c r="H10" i="24"/>
  <c r="G9" i="29" s="1"/>
  <c r="H11" i="24"/>
  <c r="H13" i="24"/>
  <c r="G12" i="29" s="1"/>
  <c r="H14" i="24"/>
  <c r="H15" i="24"/>
  <c r="H17" i="24"/>
  <c r="H18" i="24"/>
  <c r="H20" i="24"/>
  <c r="H21" i="24"/>
  <c r="H10" i="25"/>
  <c r="H11" i="25"/>
  <c r="H10" i="29"/>
  <c r="H13" i="25"/>
  <c r="H14" i="25"/>
  <c r="H13" i="29"/>
  <c r="H15" i="25"/>
  <c r="H17" i="25"/>
  <c r="H9" i="29" s="1"/>
  <c r="H18" i="25"/>
  <c r="H20" i="25"/>
  <c r="H12" i="29" s="1"/>
  <c r="H21" i="25"/>
  <c r="H10" i="26"/>
  <c r="I9" i="29" s="1"/>
  <c r="H11" i="26"/>
  <c r="H13" i="26"/>
  <c r="I12" i="29" s="1"/>
  <c r="H14" i="26"/>
  <c r="H15" i="26"/>
  <c r="H17" i="26"/>
  <c r="H18" i="26"/>
  <c r="H20" i="26"/>
  <c r="H21" i="26"/>
  <c r="H10" i="27"/>
  <c r="H11" i="27"/>
  <c r="J10" i="29"/>
  <c r="H13" i="27"/>
  <c r="H14" i="27"/>
  <c r="J13" i="29"/>
  <c r="H15" i="27"/>
  <c r="H17" i="27"/>
  <c r="J9" i="29" s="1"/>
  <c r="H18" i="27"/>
  <c r="H20" i="27"/>
  <c r="J12" i="29" s="1"/>
  <c r="H21" i="27"/>
  <c r="H10" i="30"/>
  <c r="H11" i="30"/>
  <c r="H13" i="30"/>
  <c r="B12" i="40" s="1"/>
  <c r="H14" i="30"/>
  <c r="H17" i="30"/>
  <c r="H22" i="30" s="1"/>
  <c r="H18" i="30"/>
  <c r="H20" i="30"/>
  <c r="H21" i="30"/>
  <c r="H10" i="39"/>
  <c r="H11" i="39"/>
  <c r="K10" i="40"/>
  <c r="H13" i="39"/>
  <c r="H14" i="39"/>
  <c r="K13" i="40"/>
  <c r="H15" i="39"/>
  <c r="H17" i="39"/>
  <c r="K9" i="40" s="1"/>
  <c r="H18" i="39"/>
  <c r="H20" i="39"/>
  <c r="K12" i="40" s="1"/>
  <c r="K14" i="40" s="1"/>
  <c r="H21" i="39"/>
  <c r="H22" i="39"/>
  <c r="H23" i="39" s="1"/>
  <c r="H10" i="31"/>
  <c r="C9" i="40" s="1"/>
  <c r="H11" i="31"/>
  <c r="H13" i="31"/>
  <c r="H14" i="31"/>
  <c r="H17" i="31"/>
  <c r="H18" i="31"/>
  <c r="H22" i="31" s="1"/>
  <c r="H20" i="31"/>
  <c r="H21" i="31"/>
  <c r="H10" i="32"/>
  <c r="H11" i="32"/>
  <c r="D10" i="40"/>
  <c r="H13" i="32"/>
  <c r="H14" i="32"/>
  <c r="D13" i="40"/>
  <c r="H15" i="32"/>
  <c r="H17" i="32"/>
  <c r="D9" i="40" s="1"/>
  <c r="H18" i="32"/>
  <c r="H20" i="32"/>
  <c r="D12" i="40" s="1"/>
  <c r="D14" i="40" s="1"/>
  <c r="H21" i="32"/>
  <c r="H10" i="33"/>
  <c r="H11" i="33"/>
  <c r="E10" i="40" s="1"/>
  <c r="H13" i="33"/>
  <c r="H14" i="33"/>
  <c r="H17" i="33"/>
  <c r="H18" i="33"/>
  <c r="H20" i="33"/>
  <c r="H22" i="33" s="1"/>
  <c r="H21" i="33"/>
  <c r="H10" i="34"/>
  <c r="F9" i="40" s="1"/>
  <c r="H11" i="34"/>
  <c r="H13" i="34"/>
  <c r="F12" i="40" s="1"/>
  <c r="H14" i="34"/>
  <c r="F13" i="40" s="1"/>
  <c r="H17" i="34"/>
  <c r="H18" i="34"/>
  <c r="H20" i="34"/>
  <c r="H21" i="34"/>
  <c r="H10" i="35"/>
  <c r="H11" i="35"/>
  <c r="G10" i="40"/>
  <c r="H13" i="35"/>
  <c r="H14" i="35"/>
  <c r="G13" i="40"/>
  <c r="H15" i="35"/>
  <c r="H17" i="35"/>
  <c r="G9" i="40" s="1"/>
  <c r="H18" i="35"/>
  <c r="H20" i="35"/>
  <c r="H21" i="35"/>
  <c r="H10" i="36"/>
  <c r="H9" i="40" s="1"/>
  <c r="H11" i="36"/>
  <c r="H13" i="36"/>
  <c r="H12" i="40" s="1"/>
  <c r="H14" i="36"/>
  <c r="H13" i="40" s="1"/>
  <c r="H17" i="36"/>
  <c r="H18" i="36"/>
  <c r="H20" i="36"/>
  <c r="H21" i="36"/>
  <c r="H10" i="37"/>
  <c r="H11" i="37"/>
  <c r="I10" i="40"/>
  <c r="H13" i="37"/>
  <c r="H14" i="37"/>
  <c r="I13" i="40"/>
  <c r="H15" i="37"/>
  <c r="H17" i="37"/>
  <c r="I9" i="40" s="1"/>
  <c r="H18" i="37"/>
  <c r="H20" i="37"/>
  <c r="H21" i="37"/>
  <c r="H10" i="38"/>
  <c r="J9" i="40" s="1"/>
  <c r="H11" i="38"/>
  <c r="H13" i="38"/>
  <c r="J12" i="40" s="1"/>
  <c r="H14" i="38"/>
  <c r="J13" i="40" s="1"/>
  <c r="H17" i="38"/>
  <c r="H18" i="38"/>
  <c r="H20" i="38"/>
  <c r="H21" i="38"/>
  <c r="H10" i="41"/>
  <c r="H15" i="41" s="1"/>
  <c r="H11" i="41"/>
  <c r="B10" i="51"/>
  <c r="H13" i="41"/>
  <c r="H14" i="41"/>
  <c r="B13" i="51"/>
  <c r="H17" i="41"/>
  <c r="H18" i="41"/>
  <c r="H20" i="41"/>
  <c r="H21" i="41"/>
  <c r="H10" i="50"/>
  <c r="K9" i="51" s="1"/>
  <c r="H11" i="50"/>
  <c r="H13" i="50"/>
  <c r="K12" i="51" s="1"/>
  <c r="H14" i="50"/>
  <c r="K13" i="51" s="1"/>
  <c r="H17" i="50"/>
  <c r="H18" i="50"/>
  <c r="H20" i="50"/>
  <c r="H21" i="50"/>
  <c r="H10" i="42"/>
  <c r="H11" i="42"/>
  <c r="C10" i="51"/>
  <c r="H13" i="42"/>
  <c r="H14" i="42"/>
  <c r="C13" i="51"/>
  <c r="H15" i="42"/>
  <c r="H17" i="42"/>
  <c r="C9" i="51" s="1"/>
  <c r="H18" i="42"/>
  <c r="H20" i="42"/>
  <c r="H21" i="42"/>
  <c r="H10" i="43"/>
  <c r="D9" i="51" s="1"/>
  <c r="H11" i="43"/>
  <c r="H13" i="43"/>
  <c r="D12" i="51" s="1"/>
  <c r="H14" i="43"/>
  <c r="D13" i="51" s="1"/>
  <c r="H17" i="43"/>
  <c r="H18" i="43"/>
  <c r="H20" i="43"/>
  <c r="H21" i="43"/>
  <c r="H10" i="44"/>
  <c r="E9" i="51"/>
  <c r="E19" i="51" s="1"/>
  <c r="H11" i="44"/>
  <c r="E10" i="51"/>
  <c r="H13" i="44"/>
  <c r="E12" i="51"/>
  <c r="H14" i="44"/>
  <c r="H15" i="44"/>
  <c r="H17" i="44"/>
  <c r="H18" i="44"/>
  <c r="H20" i="44"/>
  <c r="H21" i="44"/>
  <c r="H10" i="45"/>
  <c r="H11" i="45"/>
  <c r="F10" i="51"/>
  <c r="H13" i="45"/>
  <c r="H14" i="45"/>
  <c r="F13" i="51"/>
  <c r="H15" i="45"/>
  <c r="H17" i="45"/>
  <c r="F9" i="51" s="1"/>
  <c r="F19" i="51" s="1"/>
  <c r="H18" i="45"/>
  <c r="H20" i="45"/>
  <c r="F12" i="51" s="1"/>
  <c r="F14" i="51" s="1"/>
  <c r="H21" i="45"/>
  <c r="H22" i="45"/>
  <c r="H23" i="45" s="1"/>
  <c r="H10" i="46"/>
  <c r="G9" i="51" s="1"/>
  <c r="H11" i="46"/>
  <c r="H13" i="46"/>
  <c r="G12" i="51" s="1"/>
  <c r="H14" i="46"/>
  <c r="H15" i="46"/>
  <c r="H17" i="46"/>
  <c r="H18" i="46"/>
  <c r="H20" i="46"/>
  <c r="H21" i="46"/>
  <c r="H10" i="47"/>
  <c r="H11" i="47"/>
  <c r="H10" i="51"/>
  <c r="H13" i="47"/>
  <c r="H14" i="47"/>
  <c r="H13" i="51"/>
  <c r="H15" i="47"/>
  <c r="H17" i="47"/>
  <c r="H9" i="51" s="1"/>
  <c r="H18" i="47"/>
  <c r="H20" i="47"/>
  <c r="H12" i="51" s="1"/>
  <c r="H21" i="47"/>
  <c r="H22" i="47"/>
  <c r="H23" i="47" s="1"/>
  <c r="H10" i="48"/>
  <c r="I9" i="51" s="1"/>
  <c r="H11" i="48"/>
  <c r="H13" i="48"/>
  <c r="I12" i="51" s="1"/>
  <c r="H14" i="48"/>
  <c r="H15" i="48"/>
  <c r="H17" i="48"/>
  <c r="H18" i="48"/>
  <c r="H20" i="48"/>
  <c r="H21" i="48"/>
  <c r="H10" i="49"/>
  <c r="H11" i="49"/>
  <c r="J10" i="51"/>
  <c r="H13" i="49"/>
  <c r="H14" i="49"/>
  <c r="J13" i="51"/>
  <c r="H15" i="49"/>
  <c r="H23" i="49" s="1"/>
  <c r="H17" i="49"/>
  <c r="J9" i="51" s="1"/>
  <c r="J19" i="51" s="1"/>
  <c r="H18" i="49"/>
  <c r="H20" i="49"/>
  <c r="J12" i="51" s="1"/>
  <c r="H21" i="49"/>
  <c r="H22" i="49"/>
  <c r="D19" i="51"/>
  <c r="K19" i="51"/>
  <c r="J19" i="40"/>
  <c r="K19" i="29"/>
  <c r="J14" i="51"/>
  <c r="H14" i="29"/>
  <c r="D9" i="29"/>
  <c r="D19" i="29"/>
  <c r="B10" i="29"/>
  <c r="H256" i="143" l="1"/>
  <c r="J19" i="29"/>
  <c r="B10" i="40"/>
  <c r="H18" i="51"/>
  <c r="H19" i="51"/>
  <c r="C19" i="40"/>
  <c r="G255" i="143"/>
  <c r="G246" i="143"/>
  <c r="H218" i="143"/>
  <c r="C14" i="29"/>
  <c r="E292" i="140"/>
  <c r="C7" i="190" s="1"/>
  <c r="H31" i="142"/>
  <c r="H247" i="141"/>
  <c r="G247" i="141"/>
  <c r="H144" i="140"/>
  <c r="H70" i="140"/>
  <c r="E288" i="140"/>
  <c r="B9" i="51"/>
  <c r="L9" i="51" s="1"/>
  <c r="E10" i="129" s="1"/>
  <c r="E20" i="129" s="1"/>
  <c r="B9" i="29"/>
  <c r="B19" i="29" s="1"/>
  <c r="I15" i="19"/>
  <c r="I23" i="19" s="1"/>
  <c r="F19" i="40"/>
  <c r="H19" i="40"/>
  <c r="G19" i="40"/>
  <c r="I19" i="29"/>
  <c r="C18" i="29"/>
  <c r="D19" i="40"/>
  <c r="N10" i="190"/>
  <c r="G144" i="142"/>
  <c r="H145" i="142"/>
  <c r="G218" i="141"/>
  <c r="H257" i="141"/>
  <c r="H219" i="140"/>
  <c r="E290" i="140"/>
  <c r="G7" i="190" s="1"/>
  <c r="H257" i="140"/>
  <c r="H205" i="140"/>
  <c r="G256" i="141"/>
  <c r="H248" i="142"/>
  <c r="G247" i="142"/>
  <c r="G235" i="143"/>
  <c r="H237" i="142"/>
  <c r="G236" i="142"/>
  <c r="H236" i="143"/>
  <c r="H220" i="140"/>
  <c r="G219" i="140"/>
  <c r="G217" i="143"/>
  <c r="G204" i="142"/>
  <c r="H205" i="142"/>
  <c r="H32" i="141"/>
  <c r="H32" i="142"/>
  <c r="G31" i="141"/>
  <c r="G31" i="142"/>
  <c r="I19" i="51"/>
  <c r="I18" i="51"/>
  <c r="C12" i="51"/>
  <c r="H22" i="42"/>
  <c r="B12" i="51"/>
  <c r="H22" i="41"/>
  <c r="H23" i="41" s="1"/>
  <c r="I12" i="40"/>
  <c r="H22" i="37"/>
  <c r="H23" i="37" s="1"/>
  <c r="G12" i="40"/>
  <c r="H22" i="35"/>
  <c r="H23" i="35" s="1"/>
  <c r="E12" i="40"/>
  <c r="H69" i="144"/>
  <c r="H290" i="144"/>
  <c r="E11" i="190" s="1"/>
  <c r="G236" i="141"/>
  <c r="H204" i="141"/>
  <c r="F18" i="51"/>
  <c r="G19" i="51"/>
  <c r="D10" i="51"/>
  <c r="L10" i="51" s="1"/>
  <c r="E11" i="129" s="1"/>
  <c r="E19" i="129" s="1"/>
  <c r="H15" i="43"/>
  <c r="K10" i="51"/>
  <c r="H15" i="50"/>
  <c r="H23" i="50" s="1"/>
  <c r="J10" i="40"/>
  <c r="J14" i="40" s="1"/>
  <c r="H15" i="38"/>
  <c r="H10" i="40"/>
  <c r="H15" i="36"/>
  <c r="H23" i="36" s="1"/>
  <c r="F10" i="40"/>
  <c r="H15" i="34"/>
  <c r="B9" i="40"/>
  <c r="B14" i="40" s="1"/>
  <c r="H15" i="30"/>
  <c r="H23" i="30" s="1"/>
  <c r="H19" i="29"/>
  <c r="H18" i="29"/>
  <c r="H23" i="24"/>
  <c r="G19" i="29"/>
  <c r="D10" i="29"/>
  <c r="D14" i="29" s="1"/>
  <c r="H15" i="21"/>
  <c r="L12" i="29"/>
  <c r="C13" i="129" s="1"/>
  <c r="H203" i="144"/>
  <c r="H118" i="144"/>
  <c r="H118" i="143"/>
  <c r="D18" i="29"/>
  <c r="E14" i="51"/>
  <c r="E18" i="51"/>
  <c r="C19" i="51"/>
  <c r="C18" i="51"/>
  <c r="I18" i="40"/>
  <c r="K18" i="40"/>
  <c r="K19" i="40"/>
  <c r="F19" i="29"/>
  <c r="F18" i="29"/>
  <c r="E18" i="29"/>
  <c r="E14" i="29"/>
  <c r="K10" i="29"/>
  <c r="H15" i="28"/>
  <c r="H248" i="141"/>
  <c r="H219" i="141"/>
  <c r="H119" i="140"/>
  <c r="J18" i="51"/>
  <c r="H14" i="51"/>
  <c r="C14" i="51"/>
  <c r="I14" i="40"/>
  <c r="C12" i="40"/>
  <c r="H15" i="31"/>
  <c r="H23" i="31" s="1"/>
  <c r="J14" i="29"/>
  <c r="H22" i="48"/>
  <c r="H23" i="48" s="1"/>
  <c r="H22" i="46"/>
  <c r="H23" i="46" s="1"/>
  <c r="H22" i="44"/>
  <c r="H23" i="44" s="1"/>
  <c r="H15" i="33"/>
  <c r="H23" i="33" s="1"/>
  <c r="E9" i="40"/>
  <c r="H22" i="26"/>
  <c r="H23" i="26" s="1"/>
  <c r="H22" i="24"/>
  <c r="H22" i="22"/>
  <c r="H23" i="22" s="1"/>
  <c r="H247" i="143"/>
  <c r="E282" i="140"/>
  <c r="G294" i="140" s="1"/>
  <c r="L7" i="190" s="1"/>
  <c r="I10" i="51"/>
  <c r="I14" i="51" s="1"/>
  <c r="G10" i="51"/>
  <c r="G14" i="51" s="1"/>
  <c r="H22" i="43"/>
  <c r="H23" i="42"/>
  <c r="H22" i="50"/>
  <c r="H22" i="38"/>
  <c r="H22" i="36"/>
  <c r="H22" i="34"/>
  <c r="H22" i="32"/>
  <c r="H23" i="32" s="1"/>
  <c r="C13" i="40"/>
  <c r="J18" i="29"/>
  <c r="I10" i="29"/>
  <c r="G10" i="29"/>
  <c r="H22" i="21"/>
  <c r="H15" i="20"/>
  <c r="H23" i="20" s="1"/>
  <c r="H22" i="28"/>
  <c r="H143" i="144"/>
  <c r="H286" i="144" s="1"/>
  <c r="E290" i="144"/>
  <c r="C11" i="190" s="1"/>
  <c r="E286" i="144"/>
  <c r="H237" i="141"/>
  <c r="I13" i="51"/>
  <c r="G13" i="51"/>
  <c r="L13" i="51" s="1"/>
  <c r="E14" i="129" s="1"/>
  <c r="J18" i="40"/>
  <c r="D18" i="40"/>
  <c r="C10" i="40"/>
  <c r="B13" i="40"/>
  <c r="H22" i="27"/>
  <c r="H23" i="27" s="1"/>
  <c r="I13" i="29"/>
  <c r="H22" i="25"/>
  <c r="H23" i="25" s="1"/>
  <c r="G13" i="29"/>
  <c r="L13" i="29" s="1"/>
  <c r="C14" i="129" s="1"/>
  <c r="H178" i="144"/>
  <c r="E288" i="144"/>
  <c r="G11" i="190" s="1"/>
  <c r="E280" i="143"/>
  <c r="G292" i="143" s="1"/>
  <c r="L10" i="190" s="1"/>
  <c r="G256" i="142"/>
  <c r="H204" i="142"/>
  <c r="H291" i="142"/>
  <c r="E9" i="190" s="1"/>
  <c r="H203" i="143"/>
  <c r="H178" i="143"/>
  <c r="H30" i="143"/>
  <c r="H144" i="142"/>
  <c r="H119" i="142"/>
  <c r="E289" i="142"/>
  <c r="G9" i="190" s="1"/>
  <c r="E291" i="142"/>
  <c r="C9" i="190" s="1"/>
  <c r="E287" i="142"/>
  <c r="H119" i="141"/>
  <c r="E284" i="141"/>
  <c r="E288" i="141"/>
  <c r="C8" i="190" s="1"/>
  <c r="H179" i="141"/>
  <c r="E286" i="141"/>
  <c r="G8" i="190" s="1"/>
  <c r="H144" i="141"/>
  <c r="H288" i="141"/>
  <c r="E8" i="190" s="1"/>
  <c r="H31" i="140"/>
  <c r="H292" i="140" s="1"/>
  <c r="E7" i="190" s="1"/>
  <c r="H237" i="140"/>
  <c r="G205" i="140"/>
  <c r="G30" i="140"/>
  <c r="G31" i="140" s="1"/>
  <c r="H258" i="140"/>
  <c r="G257" i="140"/>
  <c r="H257" i="142"/>
  <c r="G248" i="140"/>
  <c r="H249" i="140"/>
  <c r="H238" i="140"/>
  <c r="G237" i="140"/>
  <c r="H219" i="142"/>
  <c r="G218" i="142"/>
  <c r="H206" i="140"/>
  <c r="H205" i="141"/>
  <c r="G204" i="141"/>
  <c r="H204" i="143"/>
  <c r="G203" i="143"/>
  <c r="H180" i="142"/>
  <c r="H180" i="141"/>
  <c r="G178" i="143"/>
  <c r="H179" i="143"/>
  <c r="G179" i="141"/>
  <c r="G179" i="142"/>
  <c r="H180" i="140"/>
  <c r="G179" i="140"/>
  <c r="G143" i="143"/>
  <c r="H144" i="143"/>
  <c r="H145" i="140"/>
  <c r="G144" i="140"/>
  <c r="G144" i="141"/>
  <c r="H145" i="141"/>
  <c r="H120" i="141"/>
  <c r="G119" i="141"/>
  <c r="G119" i="142"/>
  <c r="H120" i="142"/>
  <c r="H119" i="143"/>
  <c r="G118" i="143"/>
  <c r="G119" i="140"/>
  <c r="H120" i="140"/>
  <c r="G69" i="143"/>
  <c r="H70" i="143"/>
  <c r="H71" i="142"/>
  <c r="G70" i="142"/>
  <c r="H71" i="141"/>
  <c r="G70" i="141"/>
  <c r="G70" i="140"/>
  <c r="H71" i="140"/>
  <c r="G30" i="143"/>
  <c r="H31" i="143"/>
  <c r="H32" i="140"/>
  <c r="H247" i="144"/>
  <c r="G246" i="144"/>
  <c r="H218" i="144"/>
  <c r="G217" i="144"/>
  <c r="H179" i="144"/>
  <c r="G178" i="144"/>
  <c r="G143" i="144"/>
  <c r="H144" i="144"/>
  <c r="G118" i="144"/>
  <c r="H119" i="144"/>
  <c r="H256" i="144"/>
  <c r="G255" i="144"/>
  <c r="G235" i="144"/>
  <c r="H236" i="144"/>
  <c r="G203" i="144"/>
  <c r="H204" i="144"/>
  <c r="G69" i="144"/>
  <c r="H70" i="144"/>
  <c r="H31" i="144"/>
  <c r="G30" i="144"/>
  <c r="B14" i="51" l="1"/>
  <c r="B19" i="51"/>
  <c r="L19" i="51" s="1"/>
  <c r="N7" i="190"/>
  <c r="B14" i="29"/>
  <c r="L14" i="29" s="1"/>
  <c r="B18" i="40"/>
  <c r="L9" i="29"/>
  <c r="C10" i="129" s="1"/>
  <c r="C20" i="129" s="1"/>
  <c r="B18" i="29"/>
  <c r="L19" i="29"/>
  <c r="H290" i="140"/>
  <c r="I7" i="190" s="1"/>
  <c r="P7" i="190" s="1"/>
  <c r="G289" i="142"/>
  <c r="H9" i="190" s="1"/>
  <c r="D294" i="143"/>
  <c r="Q10" i="190" s="1"/>
  <c r="G288" i="141"/>
  <c r="D8" i="190" s="1"/>
  <c r="D292" i="141"/>
  <c r="Q8" i="190" s="1"/>
  <c r="G291" i="142"/>
  <c r="D9" i="190" s="1"/>
  <c r="C14" i="40"/>
  <c r="C18" i="40"/>
  <c r="L10" i="40"/>
  <c r="D11" i="129" s="1"/>
  <c r="D19" i="129" s="1"/>
  <c r="G18" i="51"/>
  <c r="N9" i="190"/>
  <c r="L9" i="40"/>
  <c r="D10" i="129" s="1"/>
  <c r="D20" i="129" s="1"/>
  <c r="B19" i="40"/>
  <c r="L10" i="29"/>
  <c r="C11" i="129" s="1"/>
  <c r="G14" i="40"/>
  <c r="G18" i="40"/>
  <c r="L12" i="51"/>
  <c r="E13" i="129" s="1"/>
  <c r="E15" i="129" s="1"/>
  <c r="B18" i="51"/>
  <c r="E19" i="40"/>
  <c r="E18" i="40"/>
  <c r="H23" i="21"/>
  <c r="D296" i="140"/>
  <c r="Q7" i="190" s="1"/>
  <c r="G287" i="142"/>
  <c r="G286" i="141"/>
  <c r="H8" i="190" s="1"/>
  <c r="H284" i="141"/>
  <c r="N8" i="190"/>
  <c r="G14" i="29"/>
  <c r="G18" i="29"/>
  <c r="F14" i="40"/>
  <c r="F18" i="40"/>
  <c r="D14" i="51"/>
  <c r="D18" i="51"/>
  <c r="G284" i="141"/>
  <c r="L13" i="40"/>
  <c r="D14" i="129" s="1"/>
  <c r="F14" i="129" s="1"/>
  <c r="N11" i="190"/>
  <c r="K18" i="29"/>
  <c r="K14" i="29"/>
  <c r="H288" i="143"/>
  <c r="I10" i="190" s="1"/>
  <c r="H288" i="144"/>
  <c r="I11" i="190" s="1"/>
  <c r="P11" i="190" s="1"/>
  <c r="H23" i="34"/>
  <c r="H23" i="38"/>
  <c r="H23" i="43"/>
  <c r="D295" i="142"/>
  <c r="Q9" i="190" s="1"/>
  <c r="G290" i="140"/>
  <c r="H7" i="190" s="1"/>
  <c r="G288" i="143"/>
  <c r="H10" i="190" s="1"/>
  <c r="H288" i="140"/>
  <c r="H286" i="141"/>
  <c r="I8" i="190" s="1"/>
  <c r="P8" i="190" s="1"/>
  <c r="H289" i="142"/>
  <c r="I9" i="190" s="1"/>
  <c r="P9" i="190" s="1"/>
  <c r="H286" i="143"/>
  <c r="H290" i="143"/>
  <c r="E10" i="190" s="1"/>
  <c r="H287" i="142"/>
  <c r="I18" i="29"/>
  <c r="I14" i="29"/>
  <c r="L12" i="40"/>
  <c r="D13" i="129" s="1"/>
  <c r="F13" i="129" s="1"/>
  <c r="H23" i="28"/>
  <c r="H14" i="40"/>
  <c r="H18" i="40"/>
  <c r="K18" i="51"/>
  <c r="K14" i="51"/>
  <c r="E14" i="40"/>
  <c r="L14" i="40" s="1"/>
  <c r="G292" i="140"/>
  <c r="D7" i="190" s="1"/>
  <c r="G288" i="140"/>
  <c r="G286" i="143"/>
  <c r="G290" i="143"/>
  <c r="D10" i="190" s="1"/>
  <c r="G290" i="144"/>
  <c r="D11" i="190" s="1"/>
  <c r="G286" i="144"/>
  <c r="G288" i="144"/>
  <c r="H11" i="190" s="1"/>
  <c r="D294" i="144"/>
  <c r="Q11" i="190" s="1"/>
  <c r="L14" i="51" l="1"/>
  <c r="F11" i="129"/>
  <c r="C19" i="129"/>
  <c r="O9" i="190"/>
  <c r="L18" i="29"/>
  <c r="L18" i="40"/>
  <c r="F10" i="129"/>
  <c r="N13" i="190"/>
  <c r="O7" i="190"/>
  <c r="O8" i="190"/>
  <c r="L18" i="51"/>
  <c r="C15" i="129"/>
  <c r="P10" i="190"/>
  <c r="P13" i="190" s="1"/>
  <c r="O10" i="190"/>
  <c r="L19" i="40"/>
  <c r="D15" i="129"/>
  <c r="O11" i="190"/>
  <c r="Q13" i="190"/>
  <c r="F5" i="129" s="1"/>
  <c r="F19" i="129" l="1"/>
  <c r="C22" i="129"/>
  <c r="C21" i="129" s="1"/>
  <c r="F22" i="129"/>
  <c r="F15" i="129"/>
  <c r="O13" i="190"/>
  <c r="E22" i="129" l="1"/>
  <c r="E21" i="129" s="1"/>
  <c r="D22" i="129"/>
  <c r="D21" i="129" s="1"/>
</calcChain>
</file>

<file path=xl/comments1.xml><?xml version="1.0" encoding="utf-8"?>
<comments xmlns="http://schemas.openxmlformats.org/spreadsheetml/2006/main">
  <authors>
    <author>JL</author>
  </authors>
  <commentList>
    <comment ref="B34" authorId="0">
      <text>
        <r>
          <rPr>
            <b/>
            <sz val="8"/>
            <color indexed="8"/>
            <rFont val="Times New Roman"/>
            <family val="1"/>
          </rPr>
          <t xml:space="preserve">Asunto / Tilakohtaisesti tehdyt neliöt ja hinnat
</t>
        </r>
      </text>
    </comment>
  </commentList>
</comments>
</file>

<file path=xl/comments10.xml><?xml version="1.0" encoding="utf-8"?>
<comments xmlns="http://schemas.openxmlformats.org/spreadsheetml/2006/main">
  <authors>
    <author>JL</author>
  </authors>
  <commentList>
    <comment ref="B13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11.xml><?xml version="1.0" encoding="utf-8"?>
<comments xmlns="http://schemas.openxmlformats.org/spreadsheetml/2006/main">
  <authors>
    <author>JL</author>
  </authors>
  <commentList>
    <comment ref="B13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12.xml><?xml version="1.0" encoding="utf-8"?>
<comments xmlns="http://schemas.openxmlformats.org/spreadsheetml/2006/main">
  <authors>
    <author>JL</author>
  </authors>
  <commentList>
    <comment ref="B13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13.xml><?xml version="1.0" encoding="utf-8"?>
<comments xmlns="http://schemas.openxmlformats.org/spreadsheetml/2006/main">
  <authors>
    <author>JL</author>
  </authors>
  <commentList>
    <comment ref="B13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14.xml><?xml version="1.0" encoding="utf-8"?>
<comments xmlns="http://schemas.openxmlformats.org/spreadsheetml/2006/main">
  <authors>
    <author>JL</author>
  </authors>
  <commentList>
    <comment ref="B13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15.xml><?xml version="1.0" encoding="utf-8"?>
<comments xmlns="http://schemas.openxmlformats.org/spreadsheetml/2006/main">
  <authors>
    <author>JL</author>
  </authors>
  <commentList>
    <comment ref="A8" authorId="0">
      <text>
        <r>
          <rPr>
            <b/>
            <sz val="8"/>
            <color indexed="8"/>
            <rFont val="Times New Roman"/>
            <family val="1"/>
          </rPr>
          <t>Jakson tiedot siirtyvät työntekijän 
urakkatuntikirjoista 1-10</t>
        </r>
      </text>
    </comment>
    <comment ref="A14" authorId="0">
      <text>
        <r>
          <rPr>
            <b/>
            <sz val="8"/>
            <color indexed="8"/>
            <rFont val="Times New Roman"/>
            <family val="1"/>
          </rPr>
          <t xml:space="preserve">Tunnit yht. sisältää ylitöiden vaikutuksen tunteina.
</t>
        </r>
      </text>
    </comment>
    <comment ref="A16" authorId="0">
      <text>
        <r>
          <rPr>
            <b/>
            <sz val="8"/>
            <color indexed="8"/>
            <rFont val="Times New Roman"/>
            <family val="1"/>
          </rPr>
          <t xml:space="preserve">Täytä omat tiedot!
Ennakon summa on määritetty siellä
</t>
        </r>
      </text>
    </comment>
    <comment ref="A17" authorId="0">
      <text>
        <r>
          <rPr>
            <b/>
            <sz val="8"/>
            <color indexed="8"/>
            <rFont val="Times New Roman"/>
            <family val="1"/>
          </rPr>
          <t xml:space="preserve">Muistithan täyttää omat tiedot!
Tieto haetaan automaattisesti omista tiedoista.
</t>
        </r>
      </text>
    </comment>
    <comment ref="A18" authorId="0">
      <text>
        <r>
          <rPr>
            <b/>
            <sz val="8"/>
            <color indexed="8"/>
            <rFont val="Times New Roman"/>
            <family val="1"/>
          </rPr>
          <t xml:space="preserve">Maksettava palkka ennen palkasta pidätettäviä eriä.
</t>
        </r>
      </text>
    </comment>
  </commentList>
</comments>
</file>

<file path=xl/comments16.xml><?xml version="1.0" encoding="utf-8"?>
<comments xmlns="http://schemas.openxmlformats.org/spreadsheetml/2006/main">
  <authors>
    <author>JL</author>
  </authors>
  <commentList>
    <comment ref="B13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17.xml><?xml version="1.0" encoding="utf-8"?>
<comments xmlns="http://schemas.openxmlformats.org/spreadsheetml/2006/main">
  <authors>
    <author>JL</author>
  </authors>
  <commentList>
    <comment ref="B13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18.xml><?xml version="1.0" encoding="utf-8"?>
<comments xmlns="http://schemas.openxmlformats.org/spreadsheetml/2006/main">
  <authors>
    <author>JL</author>
  </authors>
  <commentList>
    <comment ref="B13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19.xml><?xml version="1.0" encoding="utf-8"?>
<comments xmlns="http://schemas.openxmlformats.org/spreadsheetml/2006/main">
  <authors>
    <author>JL</author>
  </authors>
  <commentList>
    <comment ref="B13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2.xml><?xml version="1.0" encoding="utf-8"?>
<comments xmlns="http://schemas.openxmlformats.org/spreadsheetml/2006/main">
  <authors>
    <author>JL</author>
  </authors>
  <commentList>
    <comment ref="B9" authorId="0">
      <text>
        <r>
          <rPr>
            <b/>
            <sz val="8"/>
            <color indexed="8"/>
            <rFont val="Times New Roman"/>
            <family val="1"/>
          </rPr>
          <t xml:space="preserve">Syötä tähän tuntipalkkasi suuruus
</t>
        </r>
      </text>
    </comment>
    <comment ref="B11" authorId="0">
      <text>
        <r>
          <rPr>
            <b/>
            <sz val="8"/>
            <color indexed="8"/>
            <rFont val="Times New Roman"/>
            <family val="1"/>
          </rPr>
          <t xml:space="preserve">Ulosmaksun määrä
</t>
        </r>
        <r>
          <rPr>
            <sz val="8"/>
            <color indexed="8"/>
            <rFont val="Times New Roman"/>
            <family val="1"/>
          </rPr>
          <t>urakan aikana</t>
        </r>
      </text>
    </comment>
  </commentList>
</comments>
</file>

<file path=xl/comments20.xml><?xml version="1.0" encoding="utf-8"?>
<comments xmlns="http://schemas.openxmlformats.org/spreadsheetml/2006/main">
  <authors>
    <author>JL</author>
  </authors>
  <commentList>
    <comment ref="B13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21.xml><?xml version="1.0" encoding="utf-8"?>
<comments xmlns="http://schemas.openxmlformats.org/spreadsheetml/2006/main">
  <authors>
    <author>JL</author>
  </authors>
  <commentList>
    <comment ref="B13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22.xml><?xml version="1.0" encoding="utf-8"?>
<comments xmlns="http://schemas.openxmlformats.org/spreadsheetml/2006/main">
  <authors>
    <author>JL</author>
  </authors>
  <commentList>
    <comment ref="B13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23.xml><?xml version="1.0" encoding="utf-8"?>
<comments xmlns="http://schemas.openxmlformats.org/spreadsheetml/2006/main">
  <authors>
    <author>JL</author>
  </authors>
  <commentList>
    <comment ref="B13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24.xml><?xml version="1.0" encoding="utf-8"?>
<comments xmlns="http://schemas.openxmlformats.org/spreadsheetml/2006/main">
  <authors>
    <author>JL</author>
  </authors>
  <commentList>
    <comment ref="B13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25.xml><?xml version="1.0" encoding="utf-8"?>
<comments xmlns="http://schemas.openxmlformats.org/spreadsheetml/2006/main">
  <authors>
    <author>JL</author>
  </authors>
  <commentList>
    <comment ref="B13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26.xml><?xml version="1.0" encoding="utf-8"?>
<comments xmlns="http://schemas.openxmlformats.org/spreadsheetml/2006/main">
  <authors>
    <author>JL</author>
  </authors>
  <commentList>
    <comment ref="A8" authorId="0">
      <text>
        <r>
          <rPr>
            <b/>
            <sz val="8"/>
            <color indexed="8"/>
            <rFont val="Times New Roman"/>
            <family val="1"/>
          </rPr>
          <t>Jakson tiedot siirtyvät työntekijän 
urakkatuntikirjoista 1-10</t>
        </r>
      </text>
    </comment>
    <comment ref="A14" authorId="0">
      <text>
        <r>
          <rPr>
            <b/>
            <sz val="8"/>
            <color indexed="8"/>
            <rFont val="Times New Roman"/>
            <family val="1"/>
          </rPr>
          <t xml:space="preserve">Tunnit yht. sisältää ylitöiden vaikutuksen tunteina.
</t>
        </r>
      </text>
    </comment>
    <comment ref="A16" authorId="0">
      <text>
        <r>
          <rPr>
            <b/>
            <sz val="8"/>
            <color indexed="8"/>
            <rFont val="Times New Roman"/>
            <family val="1"/>
          </rPr>
          <t xml:space="preserve">Täytä omat tiedot!
Ennakon summa on määritetty siellä
</t>
        </r>
      </text>
    </comment>
    <comment ref="A17" authorId="0">
      <text>
        <r>
          <rPr>
            <b/>
            <sz val="8"/>
            <color indexed="8"/>
            <rFont val="Times New Roman"/>
            <family val="1"/>
          </rPr>
          <t xml:space="preserve">Muistithan täyttää omat tiedot!
Tieto haetaan automaattisesti omista tiedoista.
</t>
        </r>
      </text>
    </comment>
    <comment ref="A18" authorId="0">
      <text>
        <r>
          <rPr>
            <b/>
            <sz val="8"/>
            <color indexed="8"/>
            <rFont val="Times New Roman"/>
            <family val="1"/>
          </rPr>
          <t xml:space="preserve">Maksettava palkka ennen palkasta pidätettäviä eriä.
</t>
        </r>
      </text>
    </comment>
  </commentList>
</comments>
</file>

<file path=xl/comments27.xml><?xml version="1.0" encoding="utf-8"?>
<comments xmlns="http://schemas.openxmlformats.org/spreadsheetml/2006/main">
  <authors>
    <author>JL</author>
  </authors>
  <commentList>
    <comment ref="B13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28.xml><?xml version="1.0" encoding="utf-8"?>
<comments xmlns="http://schemas.openxmlformats.org/spreadsheetml/2006/main">
  <authors>
    <author>JL</author>
  </authors>
  <commentList>
    <comment ref="B13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29.xml><?xml version="1.0" encoding="utf-8"?>
<comments xmlns="http://schemas.openxmlformats.org/spreadsheetml/2006/main">
  <authors>
    <author>JL</author>
  </authors>
  <commentList>
    <comment ref="B13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3.xml><?xml version="1.0" encoding="utf-8"?>
<comments xmlns="http://schemas.openxmlformats.org/spreadsheetml/2006/main">
  <authors>
    <author>JL</author>
  </authors>
  <commentList>
    <comment ref="B15" authorId="0">
      <text>
        <r>
          <rPr>
            <b/>
            <sz val="8"/>
            <color indexed="8"/>
            <rFont val="Times New Roman"/>
            <family val="1"/>
          </rPr>
          <t xml:space="preserve">Syötä tähän tuntipalkkasi suuruus
</t>
        </r>
      </text>
    </comment>
    <comment ref="B17" authorId="0">
      <text>
        <r>
          <rPr>
            <b/>
            <sz val="8"/>
            <color indexed="8"/>
            <rFont val="Times New Roman"/>
            <family val="1"/>
          </rPr>
          <t xml:space="preserve">Ulosmaksun määrä
</t>
        </r>
        <r>
          <rPr>
            <sz val="8"/>
            <color indexed="8"/>
            <rFont val="Times New Roman"/>
            <family val="1"/>
          </rPr>
          <t>urakan aikana</t>
        </r>
      </text>
    </comment>
  </commentList>
</comments>
</file>

<file path=xl/comments30.xml><?xml version="1.0" encoding="utf-8"?>
<comments xmlns="http://schemas.openxmlformats.org/spreadsheetml/2006/main">
  <authors>
    <author>JL</author>
  </authors>
  <commentList>
    <comment ref="B13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31.xml><?xml version="1.0" encoding="utf-8"?>
<comments xmlns="http://schemas.openxmlformats.org/spreadsheetml/2006/main">
  <authors>
    <author>JL</author>
  </authors>
  <commentList>
    <comment ref="B13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32.xml><?xml version="1.0" encoding="utf-8"?>
<comments xmlns="http://schemas.openxmlformats.org/spreadsheetml/2006/main">
  <authors>
    <author>JL</author>
  </authors>
  <commentList>
    <comment ref="B13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33.xml><?xml version="1.0" encoding="utf-8"?>
<comments xmlns="http://schemas.openxmlformats.org/spreadsheetml/2006/main">
  <authors>
    <author>JL</author>
  </authors>
  <commentList>
    <comment ref="B13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34.xml><?xml version="1.0" encoding="utf-8"?>
<comments xmlns="http://schemas.openxmlformats.org/spreadsheetml/2006/main">
  <authors>
    <author>JL</author>
  </authors>
  <commentList>
    <comment ref="B13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35.xml><?xml version="1.0" encoding="utf-8"?>
<comments xmlns="http://schemas.openxmlformats.org/spreadsheetml/2006/main">
  <authors>
    <author>JL</author>
  </authors>
  <commentList>
    <comment ref="B13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36.xml><?xml version="1.0" encoding="utf-8"?>
<comments xmlns="http://schemas.openxmlformats.org/spreadsheetml/2006/main">
  <authors>
    <author>JL</author>
  </authors>
  <commentList>
    <comment ref="B13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37.xml><?xml version="1.0" encoding="utf-8"?>
<comments xmlns="http://schemas.openxmlformats.org/spreadsheetml/2006/main">
  <authors>
    <author>JL</author>
  </authors>
  <commentList>
    <comment ref="A8" authorId="0">
      <text>
        <r>
          <rPr>
            <b/>
            <sz val="8"/>
            <color indexed="8"/>
            <rFont val="Times New Roman"/>
            <family val="1"/>
          </rPr>
          <t>Jakson tiedot siirtyvät työntekijän 
urakkatuntikirjoista 1-10</t>
        </r>
      </text>
    </comment>
    <comment ref="A14" authorId="0">
      <text>
        <r>
          <rPr>
            <b/>
            <sz val="8"/>
            <color indexed="8"/>
            <rFont val="Times New Roman"/>
            <family val="1"/>
          </rPr>
          <t xml:space="preserve">Tunnit yht. sisältää ylitöiden vaikutuksen tunteina.
</t>
        </r>
      </text>
    </comment>
    <comment ref="A16" authorId="0">
      <text>
        <r>
          <rPr>
            <b/>
            <sz val="8"/>
            <color indexed="8"/>
            <rFont val="Times New Roman"/>
            <family val="1"/>
          </rPr>
          <t xml:space="preserve">Täytä omat tiedot!
Ennakon summa on määritetty siellä
</t>
        </r>
      </text>
    </comment>
    <comment ref="A17" authorId="0">
      <text>
        <r>
          <rPr>
            <b/>
            <sz val="8"/>
            <color indexed="8"/>
            <rFont val="Times New Roman"/>
            <family val="1"/>
          </rPr>
          <t xml:space="preserve">Muistithan täyttää omat tiedot!
Tieto haetaan automaattisesti omista tiedoista.
</t>
        </r>
      </text>
    </comment>
    <comment ref="A18" authorId="0">
      <text>
        <r>
          <rPr>
            <b/>
            <sz val="8"/>
            <color indexed="8"/>
            <rFont val="Times New Roman"/>
            <family val="1"/>
          </rPr>
          <t xml:space="preserve">Maksettava palkka ennen palkasta pidätettäviä eriä.
</t>
        </r>
      </text>
    </comment>
  </commentList>
</comments>
</file>

<file path=xl/comments38.xml><?xml version="1.0" encoding="utf-8"?>
<comments xmlns="http://schemas.openxmlformats.org/spreadsheetml/2006/main">
  <authors>
    <author>JL</author>
  </authors>
  <commentList>
    <comment ref="B8" authorId="0">
      <text>
        <r>
          <rPr>
            <b/>
            <sz val="8"/>
            <color indexed="8"/>
            <rFont val="Times New Roman"/>
            <family val="1"/>
          </rPr>
          <t>Jakson tiedot siirtyvät työntekijän 
urakkatuntikirjoista 1-10</t>
        </r>
      </text>
    </comment>
    <comment ref="B15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ylityön vaikutuksen tunteina.
</t>
        </r>
      </text>
    </comment>
    <comment ref="B17" authorId="0">
      <text>
        <r>
          <rPr>
            <b/>
            <sz val="8"/>
            <color indexed="8"/>
            <rFont val="Times New Roman"/>
            <family val="1"/>
          </rPr>
          <t xml:space="preserve">Täytä omat tiedot!
Ennakon summa on määritetty siellä
</t>
        </r>
      </text>
    </commen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Muistithan täyttää omat tiedot!
Tieto haetaan automaattisesti omista tiedoista.
</t>
        </r>
      </text>
    </comment>
    <comment ref="B19" authorId="0">
      <text>
        <r>
          <rPr>
            <b/>
            <sz val="8"/>
            <color indexed="8"/>
            <rFont val="Times New Roman"/>
            <family val="1"/>
          </rPr>
          <t xml:space="preserve">Maksettava palkka ennen palkasta pidätettäviä eriä.
</t>
        </r>
      </text>
    </comment>
    <comment ref="B20" authorId="0">
      <text>
        <r>
          <rPr>
            <b/>
            <sz val="8"/>
            <color indexed="8"/>
            <rFont val="Times New Roman"/>
            <family val="1"/>
          </rPr>
          <t>Työntekijän osuus yhteisestä urakasta.
Syötä summana esim. 2000 (euroa) eikä osuutena esim. 20%.</t>
        </r>
      </text>
    </comment>
    <comment ref="B21" authorId="0">
      <text>
        <r>
          <rPr>
            <b/>
            <sz val="8"/>
            <color indexed="8"/>
            <rFont val="Times New Roman"/>
            <family val="1"/>
          </rPr>
          <t xml:space="preserve">Urakkasummasta jäljelle jäävä osa tähän asti maksettujen jälkeen.
</t>
        </r>
      </text>
    </comment>
  </commentList>
</comments>
</file>

<file path=xl/comments39.xml><?xml version="1.0" encoding="utf-8"?>
<comments xmlns="http://schemas.openxmlformats.org/spreadsheetml/2006/main">
  <authors>
    <author>JL</author>
  </authors>
  <commentList>
    <comment ref="D2" authorId="0">
      <text>
        <r>
          <rPr>
            <b/>
            <sz val="8"/>
            <color indexed="8"/>
            <rFont val="Times New Roman"/>
            <family val="1"/>
          </rPr>
          <t xml:space="preserve">Valitse pudotusvalikosta asunto tai tila
</t>
        </r>
      </text>
    </comment>
    <comment ref="A12" authorId="0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16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6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6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6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46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46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46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46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81" authorId="0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84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84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84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84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130" authorId="0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133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33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33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33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156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56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56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56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190" authorId="0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193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93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93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93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214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14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14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14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228" authorId="0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231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31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31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31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242" authorId="0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245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45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45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45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254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54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54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54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263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63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63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63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B270" authorId="0">
      <text>
        <r>
          <rPr>
            <sz val="8"/>
            <color indexed="8"/>
            <rFont val="Times New Roman"/>
            <family val="1"/>
          </rPr>
          <t>Syötä tähän hinnoittelemattomat 
työt.</t>
        </r>
      </text>
    </comment>
    <comment ref="B286" authorId="0">
      <text>
        <r>
          <rPr>
            <b/>
            <sz val="8"/>
            <color indexed="8"/>
            <rFont val="Times New Roman"/>
            <family val="1"/>
          </rPr>
          <t xml:space="preserve">Valitse pudotusvalikosta asunto tai tila 
</t>
        </r>
      </text>
    </comment>
    <comment ref="B288" authorId="0">
      <text>
        <r>
          <rPr>
            <b/>
            <sz val="8"/>
            <color indexed="8"/>
            <rFont val="Times New Roman"/>
            <family val="1"/>
          </rPr>
          <t xml:space="preserve">Ei sisällä poikkeustöitä
</t>
        </r>
      </text>
    </comment>
    <comment ref="B296" authorId="0">
      <text>
        <r>
          <rPr>
            <b/>
            <sz val="8"/>
            <color indexed="8"/>
            <rFont val="Times New Roman"/>
            <family val="1"/>
          </rPr>
          <t>Sisältää kaikki työt</t>
        </r>
      </text>
    </comment>
  </commentList>
</comments>
</file>

<file path=xl/comments4.xml><?xml version="1.0" encoding="utf-8"?>
<comments xmlns="http://schemas.openxmlformats.org/spreadsheetml/2006/main">
  <authors>
    <author>JL</author>
  </authors>
  <commentList>
    <comment ref="B9" authorId="0">
      <text>
        <r>
          <rPr>
            <b/>
            <sz val="8"/>
            <color indexed="8"/>
            <rFont val="Times New Roman"/>
            <family val="1"/>
          </rPr>
          <t xml:space="preserve">Syötä tähän tuntipalkkasi suuruus
</t>
        </r>
      </text>
    </comment>
    <comment ref="B11" authorId="0">
      <text>
        <r>
          <rPr>
            <b/>
            <sz val="8"/>
            <color indexed="8"/>
            <rFont val="Times New Roman"/>
            <family val="1"/>
          </rPr>
          <t xml:space="preserve">Ulosmaksun määrä
</t>
        </r>
        <r>
          <rPr>
            <sz val="8"/>
            <color indexed="8"/>
            <rFont val="Times New Roman"/>
            <family val="1"/>
          </rPr>
          <t>urakan aikana</t>
        </r>
      </text>
    </comment>
  </commentList>
</comments>
</file>

<file path=xl/comments40.xml><?xml version="1.0" encoding="utf-8"?>
<comments xmlns="http://schemas.openxmlformats.org/spreadsheetml/2006/main">
  <authors>
    <author>JL</author>
  </authors>
  <commentList>
    <comment ref="D2" authorId="0">
      <text>
        <r>
          <rPr>
            <b/>
            <sz val="8"/>
            <color indexed="8"/>
            <rFont val="Times New Roman"/>
            <family val="1"/>
          </rPr>
          <t xml:space="preserve">Valitse pudotusvalikosta asunto tai tila
</t>
        </r>
      </text>
    </comment>
    <comment ref="A12" authorId="0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16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6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6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6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46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46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46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46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81" authorId="0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84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84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84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84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130" authorId="0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133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33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33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33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156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56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56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56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190" authorId="0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193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93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93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93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213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13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13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13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227" authorId="0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230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30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30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30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241" authorId="0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244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44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44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44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253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53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53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53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262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62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62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62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B267" authorId="0">
      <text>
        <r>
          <rPr>
            <sz val="8"/>
            <color indexed="8"/>
            <rFont val="Times New Roman"/>
            <family val="1"/>
          </rPr>
          <t>Syötä tähän hinnoittelemattomat 
työt.</t>
        </r>
      </text>
    </comment>
    <comment ref="B282" authorId="0">
      <text>
        <r>
          <rPr>
            <b/>
            <sz val="8"/>
            <color indexed="8"/>
            <rFont val="Times New Roman"/>
            <family val="1"/>
          </rPr>
          <t xml:space="preserve">Valitse pudotusvalikosta asunto tai tila 
</t>
        </r>
      </text>
    </comment>
    <comment ref="B284" authorId="0">
      <text>
        <r>
          <rPr>
            <b/>
            <sz val="8"/>
            <color indexed="8"/>
            <rFont val="Times New Roman"/>
            <family val="1"/>
          </rPr>
          <t xml:space="preserve">Ei sisällä poikkeustöitä
</t>
        </r>
      </text>
    </comment>
    <comment ref="B292" authorId="0">
      <text>
        <r>
          <rPr>
            <b/>
            <sz val="8"/>
            <color indexed="8"/>
            <rFont val="Times New Roman"/>
            <family val="1"/>
          </rPr>
          <t>Sisältää kaikki työt</t>
        </r>
      </text>
    </comment>
  </commentList>
</comments>
</file>

<file path=xl/comments41.xml><?xml version="1.0" encoding="utf-8"?>
<comments xmlns="http://schemas.openxmlformats.org/spreadsheetml/2006/main">
  <authors>
    <author>JL</author>
  </authors>
  <commentList>
    <comment ref="D2" authorId="0">
      <text>
        <r>
          <rPr>
            <b/>
            <sz val="8"/>
            <color indexed="8"/>
            <rFont val="Times New Roman"/>
            <family val="1"/>
          </rPr>
          <t xml:space="preserve">Valitse pudotusvalikosta asunto tai tila
</t>
        </r>
      </text>
    </comment>
    <comment ref="A12" authorId="0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16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6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6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6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46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46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46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46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81" authorId="0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84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84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84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84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130" authorId="0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133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33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33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33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156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56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56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56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190" authorId="0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193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93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93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93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213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13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13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13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227" authorId="0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230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30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30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30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241" authorId="0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244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44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44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44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253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53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53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53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262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62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62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62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B269" authorId="0">
      <text>
        <r>
          <rPr>
            <sz val="8"/>
            <color indexed="8"/>
            <rFont val="Times New Roman"/>
            <family val="1"/>
          </rPr>
          <t>Syötä tähän hinnoittelemattomat 
työt.</t>
        </r>
      </text>
    </comment>
    <comment ref="B285" authorId="0">
      <text>
        <r>
          <rPr>
            <b/>
            <sz val="8"/>
            <color indexed="8"/>
            <rFont val="Times New Roman"/>
            <family val="1"/>
          </rPr>
          <t xml:space="preserve">Valitse pudotusvalikosta asunto tai tila 
</t>
        </r>
      </text>
    </comment>
    <comment ref="B287" authorId="0">
      <text>
        <r>
          <rPr>
            <b/>
            <sz val="8"/>
            <color indexed="8"/>
            <rFont val="Times New Roman"/>
            <family val="1"/>
          </rPr>
          <t xml:space="preserve">Ei sisällä poikkeustöitä
</t>
        </r>
      </text>
    </comment>
    <comment ref="B295" authorId="0">
      <text>
        <r>
          <rPr>
            <b/>
            <sz val="8"/>
            <color indexed="8"/>
            <rFont val="Times New Roman"/>
            <family val="1"/>
          </rPr>
          <t>Sisältää kaikki työt</t>
        </r>
      </text>
    </comment>
  </commentList>
</comments>
</file>

<file path=xl/comments42.xml><?xml version="1.0" encoding="utf-8"?>
<comments xmlns="http://schemas.openxmlformats.org/spreadsheetml/2006/main">
  <authors>
    <author>JL</author>
  </authors>
  <commentList>
    <comment ref="D2" authorId="0">
      <text>
        <r>
          <rPr>
            <b/>
            <sz val="8"/>
            <color indexed="8"/>
            <rFont val="Times New Roman"/>
            <family val="1"/>
          </rPr>
          <t xml:space="preserve">Valitse pudotusvalikosta asunto tai tila
</t>
        </r>
      </text>
    </comment>
    <comment ref="A12" authorId="0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16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6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6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6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45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45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45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45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80" authorId="0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83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83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83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83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129" authorId="0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132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32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32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32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155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55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55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55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189" authorId="0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192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92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92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92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212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12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12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12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226" authorId="0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229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29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29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29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240" authorId="0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243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43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43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43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252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52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52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52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261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61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61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61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B268" authorId="0">
      <text>
        <r>
          <rPr>
            <sz val="8"/>
            <color indexed="8"/>
            <rFont val="Times New Roman"/>
            <family val="1"/>
          </rPr>
          <t>Syötä tähän hinnoittelemattomat 
työt.</t>
        </r>
      </text>
    </comment>
    <comment ref="B284" authorId="0">
      <text>
        <r>
          <rPr>
            <b/>
            <sz val="8"/>
            <color indexed="8"/>
            <rFont val="Times New Roman"/>
            <family val="1"/>
          </rPr>
          <t xml:space="preserve">Valitse pudotusvalikosta asunto tai tila 
</t>
        </r>
      </text>
    </comment>
    <comment ref="B286" authorId="0">
      <text>
        <r>
          <rPr>
            <b/>
            <sz val="8"/>
            <color indexed="8"/>
            <rFont val="Times New Roman"/>
            <family val="1"/>
          </rPr>
          <t xml:space="preserve">Ei sisällä poikkeustöitä
</t>
        </r>
      </text>
    </comment>
    <comment ref="B294" authorId="0">
      <text>
        <r>
          <rPr>
            <b/>
            <sz val="8"/>
            <color indexed="8"/>
            <rFont val="Times New Roman"/>
            <family val="1"/>
          </rPr>
          <t>Sisältää kaikki työt</t>
        </r>
      </text>
    </comment>
  </commentList>
</comments>
</file>

<file path=xl/comments43.xml><?xml version="1.0" encoding="utf-8"?>
<comments xmlns="http://schemas.openxmlformats.org/spreadsheetml/2006/main">
  <authors>
    <author>JL</author>
  </authors>
  <commentList>
    <comment ref="D2" authorId="0">
      <text>
        <r>
          <rPr>
            <b/>
            <sz val="8"/>
            <color indexed="8"/>
            <rFont val="Times New Roman"/>
            <family val="1"/>
          </rPr>
          <t xml:space="preserve">Valitse pudotusvalikosta asunto tai tila
</t>
        </r>
      </text>
    </comment>
    <comment ref="A12" authorId="0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16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6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6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6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45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45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45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45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80" authorId="0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83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83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83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83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129" authorId="0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132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32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32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32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155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55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55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55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189" authorId="0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192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92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92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92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212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12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12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12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226" authorId="0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229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29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29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29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240" authorId="0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243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43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43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43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252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52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52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52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261" authorId="0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61" authorId="0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61" authorId="0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61" authorId="0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B268" authorId="0">
      <text>
        <r>
          <rPr>
            <sz val="8"/>
            <color indexed="8"/>
            <rFont val="Times New Roman"/>
            <family val="1"/>
          </rPr>
          <t>Syötä tähän hinnoittelemattomat 
työt.</t>
        </r>
      </text>
    </comment>
    <comment ref="B284" authorId="0">
      <text>
        <r>
          <rPr>
            <b/>
            <sz val="8"/>
            <color indexed="8"/>
            <rFont val="Times New Roman"/>
            <family val="1"/>
          </rPr>
          <t xml:space="preserve">Valitse pudotusvalikosta asunto tai tila 
</t>
        </r>
      </text>
    </comment>
    <comment ref="B286" authorId="0">
      <text>
        <r>
          <rPr>
            <b/>
            <sz val="8"/>
            <color indexed="8"/>
            <rFont val="Times New Roman"/>
            <family val="1"/>
          </rPr>
          <t xml:space="preserve">Ei sisällä poikkeustöitä
</t>
        </r>
      </text>
    </comment>
    <comment ref="B294" authorId="0">
      <text>
        <r>
          <rPr>
            <b/>
            <sz val="8"/>
            <color indexed="8"/>
            <rFont val="Times New Roman"/>
            <family val="1"/>
          </rPr>
          <t>Sisältää kaikki työt</t>
        </r>
      </text>
    </comment>
  </commentList>
</comments>
</file>

<file path=xl/comments44.xml><?xml version="1.0" encoding="utf-8"?>
<comments xmlns="http://schemas.openxmlformats.org/spreadsheetml/2006/main">
  <authors>
    <author>JL</author>
  </authors>
  <commentList>
    <comment ref="A5" authorId="0">
      <text>
        <r>
          <rPr>
            <b/>
            <sz val="8"/>
            <color indexed="8"/>
            <rFont val="Times New Roman"/>
            <family val="1"/>
          </rPr>
          <t xml:space="preserve">Asunnon/ tilan numeroa klikkaamalla pääset kyseisen asunnon sivulle
</t>
        </r>
      </text>
    </comment>
    <comment ref="N6" authorId="0">
      <text>
        <r>
          <rPr>
            <b/>
            <sz val="8"/>
            <color indexed="8"/>
            <rFont val="Times New Roman"/>
            <family val="1"/>
          </rPr>
          <t xml:space="preserve">Tasoite-, maalaus-, ja poikkeustöiden neliöt yhteensä.
</t>
        </r>
      </text>
    </comment>
    <comment ref="O6" authorId="0">
      <text>
        <r>
          <rPr>
            <b/>
            <sz val="8"/>
            <color indexed="8"/>
            <rFont val="Times New Roman"/>
            <family val="1"/>
          </rPr>
          <t xml:space="preserve">Tes hintojen mukaiset maalaus- ja tasoitetyöt yhteensä. 
</t>
        </r>
      </text>
    </comment>
    <comment ref="P6" authorId="0">
      <text>
        <r>
          <rPr>
            <b/>
            <sz val="8"/>
            <color indexed="8"/>
            <rFont val="Times New Roman"/>
            <family val="1"/>
          </rPr>
          <t xml:space="preserve">Oma-hinnat ja poikkeustyöt yhteensä.
</t>
        </r>
      </text>
    </comment>
  </commentList>
</comments>
</file>

<file path=xl/comments5.xml><?xml version="1.0" encoding="utf-8"?>
<comments xmlns="http://schemas.openxmlformats.org/spreadsheetml/2006/main">
  <authors>
    <author>JL</author>
  </authors>
  <commentList>
    <comment ref="C13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C14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C15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C20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C21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C22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6.xml><?xml version="1.0" encoding="utf-8"?>
<comments xmlns="http://schemas.openxmlformats.org/spreadsheetml/2006/main">
  <authors>
    <author>JL</author>
  </authors>
  <commentList>
    <comment ref="B13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7.xml><?xml version="1.0" encoding="utf-8"?>
<comments xmlns="http://schemas.openxmlformats.org/spreadsheetml/2006/main">
  <authors>
    <author>JL</author>
  </authors>
  <commentList>
    <comment ref="B13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8.xml><?xml version="1.0" encoding="utf-8"?>
<comments xmlns="http://schemas.openxmlformats.org/spreadsheetml/2006/main">
  <authors>
    <author>JL</author>
  </authors>
  <commentList>
    <comment ref="B13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9.xml><?xml version="1.0" encoding="utf-8"?>
<comments xmlns="http://schemas.openxmlformats.org/spreadsheetml/2006/main">
  <authors>
    <author>JL</author>
  </authors>
  <commentList>
    <comment ref="B13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sharedStrings.xml><?xml version="1.0" encoding="utf-8"?>
<sst xmlns="http://schemas.openxmlformats.org/spreadsheetml/2006/main" count="4481" uniqueCount="450">
  <si>
    <t xml:space="preserve">Aloita täyttämällä  </t>
  </si>
  <si>
    <t>omat tiedot TT1</t>
  </si>
  <si>
    <t>omat tiedot TT2</t>
  </si>
  <si>
    <t>omat tiedot TT3</t>
  </si>
  <si>
    <t>Antamasi tiedot siirtyvät automaattisesti kaikkiin tarvittaviin taulukoihin.</t>
  </si>
  <si>
    <t>Siirry sen jälkeen alla olevista linkeistä asunnon / tilan sivuille, missä olet työskenellyt</t>
  </si>
  <si>
    <t>ja syötä sinne tekemäsi neliömäärät.</t>
  </si>
  <si>
    <t>Asunnot</t>
  </si>
  <si>
    <t>Kokonaisurakka</t>
  </si>
  <si>
    <t>Asunnot erikseen:</t>
  </si>
  <si>
    <t>Tila / Asunto 1</t>
  </si>
  <si>
    <t>Tila / Asunto 2</t>
  </si>
  <si>
    <t>Tila / Asunto 3</t>
  </si>
  <si>
    <t>Tila / Asunto 4</t>
  </si>
  <si>
    <t>Tila / Asunto 5</t>
  </si>
  <si>
    <t>Muista täyttää joka päivältä myös tunnit urakkatuntikirjassa, joka on työntekijäkohtainen.</t>
  </si>
  <si>
    <t>Urakka tiedot</t>
  </si>
  <si>
    <t>Urakanjakotaulukko</t>
  </si>
  <si>
    <t>taulukkoon linkittyvät kaikkien työntekijöiden tiedot.</t>
  </si>
  <si>
    <t>Työntekijöittäin</t>
  </si>
  <si>
    <t>Urakkatuntikirjat yhteensä TT1</t>
  </si>
  <si>
    <t>Urakkatuntikirjat yhteensä TT2</t>
  </si>
  <si>
    <t>Urakkatuntikirjat yhteensä TT3</t>
  </si>
  <si>
    <t>Tilinauha TT1</t>
  </si>
  <si>
    <t>Tilinauha TT2</t>
  </si>
  <si>
    <t>Tilinauha TT3</t>
  </si>
  <si>
    <t>1. TASOITETYÖT</t>
  </si>
  <si>
    <t>A) Käytettäessä sementtisideaineista tasoitetta korotetaan perushintoja 25 %</t>
  </si>
  <si>
    <t>B) Tehtäessä erillistyönä kosteita tiloja korotetaan perushintoja 35 %</t>
  </si>
  <si>
    <t xml:space="preserve">Betoni- ja levypinnat   </t>
  </si>
  <si>
    <t>Käs.nro</t>
  </si>
  <si>
    <t>Yks.</t>
  </si>
  <si>
    <t>€/yks.</t>
  </si>
  <si>
    <t>1.1.</t>
  </si>
  <si>
    <t>Osittain tasoitus</t>
  </si>
  <si>
    <r>
      <t>€/m</t>
    </r>
    <r>
      <rPr>
        <vertAlign val="superscript"/>
        <sz val="12"/>
        <rFont val="Arial"/>
        <family val="2"/>
      </rPr>
      <t>2</t>
    </r>
  </si>
  <si>
    <t>1.2.</t>
  </si>
  <si>
    <t xml:space="preserve">Ylitasoitus </t>
  </si>
  <si>
    <t>1.3.</t>
  </si>
  <si>
    <t xml:space="preserve">Ylitasoitus toisen kerran </t>
  </si>
  <si>
    <t>1.4.</t>
  </si>
  <si>
    <t>Roiskekaton sumutus</t>
  </si>
  <si>
    <t>1.5.</t>
  </si>
  <si>
    <t xml:space="preserve">Valmiin tasoitepinnan hionta maalausalustaksi </t>
  </si>
  <si>
    <t>Tiili- ja harkkoseinä</t>
  </si>
  <si>
    <t>1.6.</t>
  </si>
  <si>
    <t>1.7.</t>
  </si>
  <si>
    <t>1.8.</t>
  </si>
  <si>
    <t>1.9.</t>
  </si>
  <si>
    <t>Ylitasoitus kolmannen kerran</t>
  </si>
  <si>
    <t>1.10.</t>
  </si>
  <si>
    <t>Lisähinnat:</t>
  </si>
  <si>
    <t>1.11.</t>
  </si>
  <si>
    <t>Patterintaustat erillistyönä valmiiksi, kaikki pinnat</t>
  </si>
  <si>
    <t>2. KIPSI- TAI VASTAAVIEN LEVYJEN SAUMAUS-</t>
  </si>
  <si>
    <t>KÄSITTELYT SEINÄ- JA KATTOPINNOISSA</t>
  </si>
  <si>
    <t>A) Kipsilevykattoja erillistyönä tehtäessä korotetaan perushintoja  20 %</t>
  </si>
  <si>
    <t>B) Kipsilevykattojen nauhoituksessa (seinien yhteydessä) korotetaan perushintaa 10 %</t>
  </si>
  <si>
    <t>Levy 1200 mm</t>
  </si>
  <si>
    <t>2.1.</t>
  </si>
  <si>
    <t>Saumanauhan kiinnitys ja sauman, ruuvinkantojen</t>
  </si>
  <si>
    <t>sekä kolojen silotus ensi kerran</t>
  </si>
  <si>
    <t>Sauman silotus ja saumanauhan kiinnitys märkään</t>
  </si>
  <si>
    <t>2.2.</t>
  </si>
  <si>
    <t>silotteeseen silotteella (tasoitetyön alle)</t>
  </si>
  <si>
    <t>Nauhoitetun sauman, ruuvinkantojen ja kolojen</t>
  </si>
  <si>
    <t>2.3.</t>
  </si>
  <si>
    <t>silotus toisen kerran</t>
  </si>
  <si>
    <t>Levy 900 mm</t>
  </si>
  <si>
    <t>2.4.</t>
  </si>
  <si>
    <t>2.5.</t>
  </si>
  <si>
    <t>2.6.</t>
  </si>
  <si>
    <t>Kaikki levyt</t>
  </si>
  <si>
    <t>2.7. a</t>
  </si>
  <si>
    <t>Paperisen tai metallisen kulmanauhan kiinnitys</t>
  </si>
  <si>
    <t xml:space="preserve">ja silotus valmiiksi </t>
  </si>
  <si>
    <t>€/jm</t>
  </si>
  <si>
    <t>2.7. b</t>
  </si>
  <si>
    <t>märkään silotteeseen silotteella (tasotetyön alle)</t>
  </si>
  <si>
    <t>2.8.</t>
  </si>
  <si>
    <t>Harkkojen saumanauhoitus tasoitetyön</t>
  </si>
  <si>
    <t>alle (sauma 300-600 mm)</t>
  </si>
  <si>
    <t>2.9.</t>
  </si>
  <si>
    <t>Avosauman aukiveto kerralta</t>
  </si>
  <si>
    <t>2.10.</t>
  </si>
  <si>
    <t>Akryylikittaus saumat enintään 10 mm</t>
  </si>
  <si>
    <t>3. SEINÄ- JA KATTOPINTOJEN MAALAUSTYÖT</t>
  </si>
  <si>
    <t>1) Jos saman huonetilan seinissä käytetään eri maalisävyjä korotetaan perushintaa 20 %</t>
  </si>
  <si>
    <t>2) Koristeraitojen maalauksesta sovitaan lisähinta paikallisesti</t>
  </si>
  <si>
    <t>3.1. Esikäsittelyt, sekä avustavat työt seinä- ja kattotöissä</t>
  </si>
  <si>
    <t>3.1.1.</t>
  </si>
  <si>
    <t xml:space="preserve">Lattian suojaus paperikartongilla reunat teipaten </t>
  </si>
  <si>
    <t>3.1.2.</t>
  </si>
  <si>
    <t xml:space="preserve">Lattiasuojauksen poisto ja keräys varastoon tai roskikseen </t>
  </si>
  <si>
    <t>3.1.3.</t>
  </si>
  <si>
    <t xml:space="preserve">Pesu maalauskäsittelyä varten </t>
  </si>
  <si>
    <t>3.1.4.</t>
  </si>
  <si>
    <t xml:space="preserve">Kaavinta osittain </t>
  </si>
  <si>
    <t>3.1.5.</t>
  </si>
  <si>
    <t>Valmiin tasoitepinnan hionta maalausalustaksi</t>
  </si>
  <si>
    <t>3.2. Täyttö- ja hiontakäsittelyt seinä- ja kattotöissä</t>
  </si>
  <si>
    <t>3.2.1.</t>
  </si>
  <si>
    <t>Siloitus osittain</t>
  </si>
  <si>
    <t>3.2.2.</t>
  </si>
  <si>
    <t>Siloitus kokonaan (käsityönä, sis.kulmat)</t>
  </si>
  <si>
    <t>3.2.3.</t>
  </si>
  <si>
    <t>Hienosilotus osittain</t>
  </si>
  <si>
    <t>3.2.4.</t>
  </si>
  <si>
    <t xml:space="preserve">Hienosilotus kokonaan (käsityönä, sis.kulmat)  </t>
  </si>
  <si>
    <t>3.3. Gyproc-, levy-, tasoiteseinien sekä sileiden betonialustojen maalauskäsittelyt seinä- ja kattopinnoissa</t>
  </si>
  <si>
    <t>3.3.1.</t>
  </si>
  <si>
    <t xml:space="preserve">Pohjamaalaus osittain </t>
  </si>
  <si>
    <t xml:space="preserve">3.3.2. </t>
  </si>
  <si>
    <t>Pohjamaalaus</t>
  </si>
  <si>
    <t xml:space="preserve">3.3.3. </t>
  </si>
  <si>
    <t xml:space="preserve">Hiomaalaus osittain   </t>
  </si>
  <si>
    <t>3.3.4.</t>
  </si>
  <si>
    <t xml:space="preserve">Hiomaalaus  </t>
  </si>
  <si>
    <t xml:space="preserve">3.3.5. </t>
  </si>
  <si>
    <t>Välimaalaus</t>
  </si>
  <si>
    <t xml:space="preserve">3.3.6. </t>
  </si>
  <si>
    <t xml:space="preserve">Valmiiksi maalaus </t>
  </si>
  <si>
    <t xml:space="preserve">3.3.7. </t>
  </si>
  <si>
    <t xml:space="preserve">Roiskekaton maalaus </t>
  </si>
  <si>
    <t>3.4.  Tiili- ja lautavalualustojen maalauskäsittelyt seinä- ja kattopinnoissa</t>
  </si>
  <si>
    <t xml:space="preserve">3.4.1. </t>
  </si>
  <si>
    <t xml:space="preserve">3.4.2. </t>
  </si>
  <si>
    <t xml:space="preserve">Pohjamaalaus </t>
  </si>
  <si>
    <t xml:space="preserve">3.4.3. </t>
  </si>
  <si>
    <t>3.4.4.</t>
  </si>
  <si>
    <t>Valmiiksi maalaus</t>
  </si>
  <si>
    <t>3.5. Tapetti- ja kangaspintaisten alustojen maalauskäsittelyt seinä- ja kattopinnoissa</t>
  </si>
  <si>
    <t xml:space="preserve">3.5.1. </t>
  </si>
  <si>
    <t xml:space="preserve">3.5.2. </t>
  </si>
  <si>
    <t xml:space="preserve">Välimaalaus  </t>
  </si>
  <si>
    <t xml:space="preserve">3.5.3. </t>
  </si>
  <si>
    <t>3.6. Kuultokäsittelyt seinä- ja kattotöissä</t>
  </si>
  <si>
    <t xml:space="preserve">3.6.1. </t>
  </si>
  <si>
    <t>Lakkaus osittain</t>
  </si>
  <si>
    <t xml:space="preserve">3.6.2. </t>
  </si>
  <si>
    <t xml:space="preserve">Lakkaus kokonaan </t>
  </si>
  <si>
    <t xml:space="preserve">3.6.3. </t>
  </si>
  <si>
    <t>Käsittely värittömällä puunsuojalla</t>
  </si>
  <si>
    <t xml:space="preserve">3.6.4. </t>
  </si>
  <si>
    <t xml:space="preserve">Käsittely värillisellä tai peittävällä puunsuojalla </t>
  </si>
  <si>
    <t xml:space="preserve">3.6.5. </t>
  </si>
  <si>
    <t xml:space="preserve">Hiutalelakkaus </t>
  </si>
  <si>
    <t>4. TAPETOINTITYÖT</t>
  </si>
  <si>
    <r>
      <t>A) Jos huonetilasta tapetoidaan samalla tapetilla alle 10 m</t>
    </r>
    <r>
      <rPr>
        <b/>
        <vertAlign val="superscript"/>
        <sz val="12"/>
        <rFont val="Arial"/>
        <family val="2"/>
      </rPr>
      <t xml:space="preserve">2 </t>
    </r>
    <r>
      <rPr>
        <b/>
        <sz val="12"/>
        <rFont val="Arial"/>
        <family val="2"/>
      </rPr>
      <t>korotetaan perushintoja 15%</t>
    </r>
  </si>
  <si>
    <t>B) Pinnanvahvistuskankaan kiinnittämisestä kattoon korotetaan perushintoja 25%</t>
  </si>
  <si>
    <t>C) Kiinnityksestä puskusaumaan tai reunat leikaten korotetaan perushintoja 25%</t>
  </si>
  <si>
    <t>4.1.</t>
  </si>
  <si>
    <t>Tapettialustojen silotus osittain</t>
  </si>
  <si>
    <t xml:space="preserve">4.2. </t>
  </si>
  <si>
    <t xml:space="preserve">Pinnanvahvistuskankaan kiinnitys tasoitteen </t>
  </si>
  <si>
    <t>tai silotteen alle</t>
  </si>
  <si>
    <t xml:space="preserve">4.3. </t>
  </si>
  <si>
    <t xml:space="preserve">Pinnanvahvistuskankaan kiinnitys maalauksen alle </t>
  </si>
  <si>
    <t xml:space="preserve">4.4. </t>
  </si>
  <si>
    <t>Paperitapetin kiinnitys</t>
  </si>
  <si>
    <t xml:space="preserve">4.5. </t>
  </si>
  <si>
    <t>Lasikuitutapetin kiinnitys</t>
  </si>
  <si>
    <t xml:space="preserve">4.5a. </t>
  </si>
  <si>
    <t>Maalattavan tapetin kiinnitys</t>
  </si>
  <si>
    <t xml:space="preserve">4.6. </t>
  </si>
  <si>
    <t xml:space="preserve">Boordinauhan liimaus  </t>
  </si>
  <si>
    <t xml:space="preserve">4.7. </t>
  </si>
  <si>
    <t xml:space="preserve">Jokaisesta huoneessa yli 4:n menevästä   </t>
  </si>
  <si>
    <t>pystykulmasta maksetaan</t>
  </si>
  <si>
    <t>€/kpl</t>
  </si>
  <si>
    <t>5. OVET JA KARMIT</t>
  </si>
  <si>
    <t>Hinnat on tarkoitettu normaaleille sileille oville ja karmeille</t>
  </si>
  <si>
    <t>A) Peiliovista ym. sileästä poikkeavista ovista sovitaan lisähinta paikallisesti</t>
  </si>
  <si>
    <t>B) Jos karmissa ei ole listoja kiinnitettynä alennetaan karmin perushintoja 25%</t>
  </si>
  <si>
    <t xml:space="preserve">5.1. </t>
  </si>
  <si>
    <t>Pesu maalauskäsittelyä varten</t>
  </si>
  <si>
    <t xml:space="preserve">5.2. </t>
  </si>
  <si>
    <t>Kaavinta osittain tai hionta</t>
  </si>
  <si>
    <t xml:space="preserve">5.3. </t>
  </si>
  <si>
    <t>Pohjamaalaus osittain</t>
  </si>
  <si>
    <t>5.4.</t>
  </si>
  <si>
    <t xml:space="preserve">5.5. </t>
  </si>
  <si>
    <t>(Hieno) silotus osittain</t>
  </si>
  <si>
    <t xml:space="preserve">5.6. </t>
  </si>
  <si>
    <t>(Hieno) silotus</t>
  </si>
  <si>
    <t xml:space="preserve">5.7. </t>
  </si>
  <si>
    <t>Hiomaalaus osittain</t>
  </si>
  <si>
    <t xml:space="preserve">5.8. </t>
  </si>
  <si>
    <t>Hiomaalaus/välimaalaus</t>
  </si>
  <si>
    <t xml:space="preserve">5.9. </t>
  </si>
  <si>
    <t>Valmiiksimaalaus</t>
  </si>
  <si>
    <t>5.10.</t>
  </si>
  <si>
    <t>Puunsuojakäsittely, kuullotus tai lakkaus</t>
  </si>
  <si>
    <t>5.11.</t>
  </si>
  <si>
    <t>Helojen irrotus ja kiinnitys</t>
  </si>
  <si>
    <t>Karmi</t>
  </si>
  <si>
    <t>5.12.</t>
  </si>
  <si>
    <t xml:space="preserve">5.13. </t>
  </si>
  <si>
    <t xml:space="preserve">5.14. </t>
  </si>
  <si>
    <t xml:space="preserve">5.15. </t>
  </si>
  <si>
    <t xml:space="preserve">5.16. </t>
  </si>
  <si>
    <t>5.17.</t>
  </si>
  <si>
    <t xml:space="preserve">5.18. </t>
  </si>
  <si>
    <t xml:space="preserve">5.19. </t>
  </si>
  <si>
    <t>Hiomaalaus / välimaalaus</t>
  </si>
  <si>
    <t xml:space="preserve">5.20. </t>
  </si>
  <si>
    <t xml:space="preserve">5.21. </t>
  </si>
  <si>
    <t xml:space="preserve"> 6. IKKUNAN MAALAUSTYÖT</t>
  </si>
  <si>
    <t xml:space="preserve">Ikkunasta mitataan jokaisen maalattavan pokan ulkoreunan juoksumetri ja kerrotaan </t>
  </si>
  <si>
    <t>maalattavien pintojen määrällä</t>
  </si>
  <si>
    <t>A) Jos ikkunassa on tuuletusluukku, niin tehdyn työn loppusummaa korotetaan 25%</t>
  </si>
  <si>
    <t>B) Lasinen tuuletusikkuna mitataan ja maksetaan samoin kuin muukin ikkuna</t>
  </si>
  <si>
    <t>C) Tiivisteiden poisto sopimustuntipalkalla</t>
  </si>
  <si>
    <t>6.1.</t>
  </si>
  <si>
    <t xml:space="preserve"> Pesu maalauskäsittelyä varten</t>
  </si>
  <si>
    <t xml:space="preserve">6.2. </t>
  </si>
  <si>
    <t xml:space="preserve">6.3. </t>
  </si>
  <si>
    <t xml:space="preserve">6.4. </t>
  </si>
  <si>
    <t xml:space="preserve">6.5. </t>
  </si>
  <si>
    <t xml:space="preserve">6.6. </t>
  </si>
  <si>
    <t xml:space="preserve">6.7. </t>
  </si>
  <si>
    <t>Hiomaalaus / Välimaalaus</t>
  </si>
  <si>
    <t xml:space="preserve">6.8. </t>
  </si>
  <si>
    <t xml:space="preserve">6.9. </t>
  </si>
  <si>
    <t xml:space="preserve">Ikkunan poikki kulkevan listan maalaus                               </t>
  </si>
  <si>
    <t>6.10.</t>
  </si>
  <si>
    <t>7 LATTIOIDEN MAALAUS</t>
  </si>
  <si>
    <t xml:space="preserve">7.1. </t>
  </si>
  <si>
    <t xml:space="preserve">7.2. </t>
  </si>
  <si>
    <t xml:space="preserve">7.3. </t>
  </si>
  <si>
    <t>8 MUUT MAALAUSTYÖT</t>
  </si>
  <si>
    <t>8.1 Putket</t>
  </si>
  <si>
    <t xml:space="preserve">Ennen ensimmäistä maalausta tehtävä pinnan puhdistus </t>
  </si>
  <si>
    <t>tai kaavinta sopimustuntipalkalla.</t>
  </si>
  <si>
    <t>8.1.1.</t>
  </si>
  <si>
    <t>Vesiputkien maalaus kerralta alle 16 mm</t>
  </si>
  <si>
    <t xml:space="preserve">8.1.2. </t>
  </si>
  <si>
    <t>Vesiputken maalaus kerralta 16-50 mm</t>
  </si>
  <si>
    <t xml:space="preserve">8.1.3. </t>
  </si>
  <si>
    <t>Putkien maalaus kerralta 50 – 100 mm</t>
  </si>
  <si>
    <t xml:space="preserve">8.1.4. </t>
  </si>
  <si>
    <t xml:space="preserve">Putkien maalaus kerralta 100 – 200 mm </t>
  </si>
  <si>
    <t>8.1.5.</t>
  </si>
  <si>
    <r>
      <t>Suuremmat putket neliöidään ja maksu /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</t>
    </r>
  </si>
  <si>
    <t>8.2 Verholaudat</t>
  </si>
  <si>
    <t xml:space="preserve">8.2.1. </t>
  </si>
  <si>
    <t>Silotus osittain</t>
  </si>
  <si>
    <t xml:space="preserve">8.2.2. </t>
  </si>
  <si>
    <t>Maalaus kerralta</t>
  </si>
  <si>
    <t>8.3 Patterit</t>
  </si>
  <si>
    <t xml:space="preserve">8.3.1. </t>
  </si>
  <si>
    <t xml:space="preserve">Yksikennoisen maalaus kerralta </t>
  </si>
  <si>
    <t xml:space="preserve">8.3.2. </t>
  </si>
  <si>
    <t>Kaksikennoinen maalaus kerralta</t>
  </si>
  <si>
    <t>8.4 Kaideraudat</t>
  </si>
  <si>
    <t>8.4.1.</t>
  </si>
  <si>
    <t>Kaiderautojen maalaus kerralta</t>
  </si>
  <si>
    <t>Palkkatietoja</t>
  </si>
  <si>
    <t>Ammattiyhdistysmaksu</t>
  </si>
  <si>
    <t xml:space="preserve">Työajan lyhennys/arkipyhä </t>
  </si>
  <si>
    <t>Talvilomakorvaus</t>
  </si>
  <si>
    <t>Kesälomakorvaus</t>
  </si>
  <si>
    <t>Opiskelijan lomakorvaus</t>
  </si>
  <si>
    <t>Matkakorvaukset</t>
  </si>
  <si>
    <t>Matkan pituus</t>
  </si>
  <si>
    <t>km</t>
  </si>
  <si>
    <t>€</t>
  </si>
  <si>
    <t>yli</t>
  </si>
  <si>
    <t>Etusivulle</t>
  </si>
  <si>
    <t>Etusivu</t>
  </si>
  <si>
    <t>Syötä tietosi tälle sivulle. Tiedot siirtyvät tästä automaattisesti muihin välilehtiin.</t>
  </si>
  <si>
    <t>Omat tiedot</t>
  </si>
  <si>
    <t>Työntekijä 1</t>
  </si>
  <si>
    <t>Työnantaja</t>
  </si>
  <si>
    <t>Nimi:</t>
  </si>
  <si>
    <t>Nimi</t>
  </si>
  <si>
    <t>Työntekijä</t>
  </si>
  <si>
    <t>Tuntipalkka</t>
  </si>
  <si>
    <t>Urakan ulosmaksu / h</t>
  </si>
  <si>
    <t>Työntekijä 2</t>
  </si>
  <si>
    <t>Työntekijä 3</t>
  </si>
  <si>
    <t>Urakkatuntikirja</t>
  </si>
  <si>
    <t xml:space="preserve">Jokaisella työntekijällä on oma </t>
  </si>
  <si>
    <t xml:space="preserve">Urakka-ajan palkkajaksolle </t>
  </si>
  <si>
    <t xml:space="preserve">urakkatuntikirjansa, jotka hän täyttää </t>
  </si>
  <si>
    <t>Pvm.</t>
  </si>
  <si>
    <t>kahden viikon jaksoissa.</t>
  </si>
  <si>
    <t>Työ no xx</t>
  </si>
  <si>
    <t>Viikko</t>
  </si>
  <si>
    <t>Tuntikirjat on nimetty työntekijänumeron mukaan.</t>
  </si>
  <si>
    <t xml:space="preserve">Tuntikirja 1-1 on työntekijänumero 1 </t>
  </si>
  <si>
    <t xml:space="preserve">Työntekijä nro </t>
  </si>
  <si>
    <t>palkkajakson 1 tunteja varten.</t>
  </si>
  <si>
    <t>Tiedot siirtyvät automaattisesti</t>
  </si>
  <si>
    <t xml:space="preserve">ma </t>
  </si>
  <si>
    <t>ti</t>
  </si>
  <si>
    <t>ke</t>
  </si>
  <si>
    <t>to</t>
  </si>
  <si>
    <t>pe</t>
  </si>
  <si>
    <t>urakka</t>
  </si>
  <si>
    <t>Huomautukset</t>
  </si>
  <si>
    <t xml:space="preserve">jokaisen työntekijän urakka yhteensä </t>
  </si>
  <si>
    <t>Urakkatyö vko 1</t>
  </si>
  <si>
    <t>taulukkoon, josta pystyy seuraamaan</t>
  </si>
  <si>
    <t>Tuntityö vko 1</t>
  </si>
  <si>
    <t>urakan ansaintaa ja ulosmaksuja.</t>
  </si>
  <si>
    <t>Ylityö 50 %</t>
  </si>
  <si>
    <t>Ylityö 100%</t>
  </si>
  <si>
    <t>Tunnit yht</t>
  </si>
  <si>
    <t>Linkit työntekijä 1:n eri palkkajaksoihin</t>
  </si>
  <si>
    <t>TT1-1</t>
  </si>
  <si>
    <t>TT1-6</t>
  </si>
  <si>
    <t>Urakkatyö vko 2</t>
  </si>
  <si>
    <t>TT1-2</t>
  </si>
  <si>
    <t>TT1-7</t>
  </si>
  <si>
    <t>Tuntityö vko 2</t>
  </si>
  <si>
    <t>TT1-3</t>
  </si>
  <si>
    <t>TT1-8</t>
  </si>
  <si>
    <t>TT1-4</t>
  </si>
  <si>
    <t>TT1-9</t>
  </si>
  <si>
    <t>TT1-5</t>
  </si>
  <si>
    <t>TT1-10</t>
  </si>
  <si>
    <t>TT 1 yhteensä</t>
  </si>
  <si>
    <t>Tunnit yhteensä</t>
  </si>
  <si>
    <t>Hyväksytty</t>
  </si>
  <si>
    <t>_____/_____20__</t>
  </si>
  <si>
    <t>Työnantajan allekirjoitus</t>
  </si>
  <si>
    <t>Urakka yhteensä palkkajaksoilta 1- 10</t>
  </si>
  <si>
    <t>jakso</t>
  </si>
  <si>
    <t>1</t>
  </si>
  <si>
    <t>2</t>
  </si>
  <si>
    <t>Yhteensä</t>
  </si>
  <si>
    <t>Urakkatyö</t>
  </si>
  <si>
    <t>Tuntityö</t>
  </si>
  <si>
    <t>Ylityö 50%</t>
  </si>
  <si>
    <t>Tunnit yht.</t>
  </si>
  <si>
    <t>Ennakko € / h</t>
  </si>
  <si>
    <t>Tuntipalkka / h</t>
  </si>
  <si>
    <t>Maksettava palkka</t>
  </si>
  <si>
    <t>Maksettava ennakko</t>
  </si>
  <si>
    <t>Linkit työntekijä 2:n eri palkkajaksoihin</t>
  </si>
  <si>
    <t>TT2-1</t>
  </si>
  <si>
    <t>TT2-6</t>
  </si>
  <si>
    <t>TT2-2</t>
  </si>
  <si>
    <t>TT2-7</t>
  </si>
  <si>
    <t>TT2-3</t>
  </si>
  <si>
    <t>TT2-8</t>
  </si>
  <si>
    <t>TT2-4</t>
  </si>
  <si>
    <t>TT2-9</t>
  </si>
  <si>
    <t>TT2-5</t>
  </si>
  <si>
    <t>TT2-10</t>
  </si>
  <si>
    <t>TT2 yhteensä</t>
  </si>
  <si>
    <t>Linkit työntekijä 3:n eri palkkajaksoihin</t>
  </si>
  <si>
    <t>TT3-1</t>
  </si>
  <si>
    <t>TT3-6</t>
  </si>
  <si>
    <t>TT3-2</t>
  </si>
  <si>
    <t>TT3-7</t>
  </si>
  <si>
    <t>TT3-3</t>
  </si>
  <si>
    <t>TT3-8</t>
  </si>
  <si>
    <t>TT3-4</t>
  </si>
  <si>
    <t>TT3-9</t>
  </si>
  <si>
    <t>TT3-5</t>
  </si>
  <si>
    <t>TT3-10</t>
  </si>
  <si>
    <t>TT3 yhteensä</t>
  </si>
  <si>
    <t>Urakanjakotaulukko työntekijät 1-10</t>
  </si>
  <si>
    <t>Urakan kokonaissumma</t>
  </si>
  <si>
    <t>Keskituntiansio</t>
  </si>
  <si>
    <t>Työmaan nimi</t>
  </si>
  <si>
    <t xml:space="preserve">Asunto </t>
  </si>
  <si>
    <t>Käytettäessä sementtisideaineista tasoitetta korotetaan perushintoja 25 %</t>
  </si>
  <si>
    <t>Tehtäessä erillistyönä kosteita tiloja korotetaan perushintoja 35 %</t>
  </si>
  <si>
    <t>Pilarit, palkit, kaarevat pinnat, ikkunaseinä erill. työnä, korotus 35%</t>
  </si>
  <si>
    <t>Rappukäytäväkorotus 25%</t>
  </si>
  <si>
    <t>Pientalokorotus 20%</t>
  </si>
  <si>
    <t>Huonekorkeus yli 3,2m korotus 15%</t>
  </si>
  <si>
    <t>Huonekorkeus yli 5,5m korotus 25%</t>
  </si>
  <si>
    <r>
      <t>€/m</t>
    </r>
    <r>
      <rPr>
        <b/>
        <vertAlign val="superscript"/>
        <sz val="10"/>
        <rFont val="Arial"/>
        <family val="2"/>
      </rPr>
      <t>2</t>
    </r>
  </si>
  <si>
    <t>Oma hinta</t>
  </si>
  <si>
    <r>
      <t>m</t>
    </r>
    <r>
      <rPr>
        <b/>
        <vertAlign val="superscript"/>
        <sz val="10"/>
        <rFont val="Arial"/>
        <family val="2"/>
      </rPr>
      <t>2</t>
    </r>
  </si>
  <si>
    <t>korotus-%</t>
  </si>
  <si>
    <t>Hinta</t>
  </si>
  <si>
    <t>Nimi tai TT nro</t>
  </si>
  <si>
    <t xml:space="preserve">Yhteensä jos käytetty molempia hinnoitteluja </t>
  </si>
  <si>
    <t>Kipsilevykattoja erillistyönä tehtäessä korotetaan perushintoja  20 %</t>
  </si>
  <si>
    <t>Kipsilevykattojen nauhoituksessa (seinien yhteydessä) korotetaan perushintaa 10 %</t>
  </si>
  <si>
    <t>Jos saman huonetilan seinissä käytetään eri maalisävyjä korotetaan perushintaa 20 %</t>
  </si>
  <si>
    <t>Koristeraitojen maalauksesta sovitaan lisähinta paikallisesti</t>
  </si>
  <si>
    <t>Paneeli ja harvalaudoitettujen pintojen käsittelyssä korotus 40%</t>
  </si>
  <si>
    <r>
      <t>Jos huonetilasta tapetoidaan samalla tapetilla alle 10 m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korotetaan perushintoja 15%</t>
    </r>
  </si>
  <si>
    <t>Pinnanvahvistuskankaan kiinnittämisestä kattoon korotetaan perushintoja 25%</t>
  </si>
  <si>
    <t>Kiinnityksestä puskusaumaan tai reunat leikaten korotetaan perushintoja 25%</t>
  </si>
  <si>
    <t>Peiliovista ym. sileästä poikkeavista ovista sovitaan lisähinta paikallisesti</t>
  </si>
  <si>
    <t>Jos karmissa ei ole listoja kiinnitettynä alennetaan karmin perushintoja 25%</t>
  </si>
  <si>
    <t>Jos ikkunassa on tuuletusluukku, niin tehdyn työn loppusummaa korotetaan 25%</t>
  </si>
  <si>
    <t>Lasinen tuuletusikkuna mitataan ja maksetaan samoin kuin muukin ikkuna</t>
  </si>
  <si>
    <t>Tiivisteiden poisto sopimustuntipalkalla</t>
  </si>
  <si>
    <r>
      <t>Suuremmat putket neliöidään ja maksu /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</si>
  <si>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t>POIKKEUSTYÖT:</t>
  </si>
  <si>
    <t>Työn sisältö</t>
  </si>
  <si>
    <r>
      <t>m</t>
    </r>
    <r>
      <rPr>
        <b/>
        <vertAlign val="superscript"/>
        <sz val="12"/>
        <rFont val="Arial"/>
        <family val="2"/>
      </rPr>
      <t>2</t>
    </r>
  </si>
  <si>
    <r>
      <t>€/m</t>
    </r>
    <r>
      <rPr>
        <b/>
        <vertAlign val="superscript"/>
        <sz val="12"/>
        <rFont val="Arial"/>
        <family val="2"/>
      </rPr>
      <t>2</t>
    </r>
  </si>
  <si>
    <t>yht.</t>
  </si>
  <si>
    <t>Asunto 1</t>
  </si>
  <si>
    <t>Maalaus ja tasoitetyöt yhteensä</t>
  </si>
  <si>
    <t>Maalaustyöt</t>
  </si>
  <si>
    <t>Tasoitetyöt</t>
  </si>
  <si>
    <t>Poikkeustyöt</t>
  </si>
  <si>
    <t>Asunto 1 yhteensä</t>
  </si>
  <si>
    <t>Tila/ asuntokohtaiset tiedot siirtyvät automaattisesti</t>
  </si>
  <si>
    <t>kokonaisurakka</t>
  </si>
  <si>
    <t>taulukkoon</t>
  </si>
  <si>
    <t>Asunto 2</t>
  </si>
  <si>
    <t>Asunto 2 yhteensä</t>
  </si>
  <si>
    <t xml:space="preserve">Tila </t>
  </si>
  <si>
    <t>Tila 3</t>
  </si>
  <si>
    <t>Asunto 3 yhteensä</t>
  </si>
  <si>
    <t>Asunto 4</t>
  </si>
  <si>
    <t>Asunto 4 yhteensä</t>
  </si>
  <si>
    <t>Tila 5</t>
  </si>
  <si>
    <t>Asunto 5 yhteensä</t>
  </si>
  <si>
    <t xml:space="preserve">Kokonaisurakka </t>
  </si>
  <si>
    <t>Tila</t>
  </si>
  <si>
    <t>Kaikki yhteensä</t>
  </si>
  <si>
    <t>Oma</t>
  </si>
  <si>
    <t>Urakkatunnit yhteensä</t>
  </si>
  <si>
    <t>Keskistuntiansio</t>
  </si>
  <si>
    <t>Urakkatuntikirja TT1</t>
  </si>
  <si>
    <t>Urakkatuntikirja TT2</t>
  </si>
  <si>
    <t>Urakkatuntikirja TT3</t>
  </si>
  <si>
    <t>1.12.</t>
  </si>
  <si>
    <t>Ikkunakarmien teippaus</t>
  </si>
  <si>
    <r>
      <t>jm/m</t>
    </r>
    <r>
      <rPr>
        <b/>
        <vertAlign val="superscript"/>
        <sz val="10"/>
        <rFont val="Arial"/>
        <family val="2"/>
      </rPr>
      <t>2</t>
    </r>
  </si>
  <si>
    <r>
      <t>€/jm/m</t>
    </r>
    <r>
      <rPr>
        <b/>
        <vertAlign val="superscript"/>
        <sz val="10"/>
        <rFont val="Arial"/>
        <family val="2"/>
      </rPr>
      <t>2</t>
    </r>
  </si>
  <si>
    <r>
      <t>jm/m</t>
    </r>
    <r>
      <rPr>
        <b/>
        <vertAlign val="superscript"/>
        <sz val="12"/>
        <rFont val="Arial"/>
        <family val="2"/>
      </rPr>
      <t>2</t>
    </r>
  </si>
  <si>
    <t>6.11.</t>
  </si>
  <si>
    <t>Ikkunoiden teippaus</t>
  </si>
  <si>
    <r>
      <t>Hinta koskee enintään 100 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lattioita</t>
    </r>
  </si>
  <si>
    <t>Lattioiden maalaus telattavilla 2-komponenttisilla uretaanimaaleilla, perushintoja korotetaan 15 %</t>
  </si>
  <si>
    <t>7.4.</t>
  </si>
  <si>
    <t>Hiutalekarhennus</t>
  </si>
  <si>
    <r>
      <t>Hinta koskee enintään 100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lattioita, sitä isommat sovitaan paikallisesti </t>
    </r>
  </si>
  <si>
    <t>2-komponenentti uretaanimaaleilla korotus 15 %</t>
  </si>
  <si>
    <r>
      <t>Hinta koskee enintään 100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lattioita</t>
    </r>
  </si>
  <si>
    <t>2-komponentti uretaanimaaleilla korotus 15 %</t>
  </si>
  <si>
    <t>2-komponenttisilla uretaanimaaleilla korotus 15 %</t>
  </si>
  <si>
    <t>Urakassa työntekijöitä</t>
  </si>
  <si>
    <t>Ennakko osuus urakasta</t>
  </si>
  <si>
    <t>Jää pohjarahaa</t>
  </si>
  <si>
    <t>Maksettu tuntipalkka</t>
  </si>
  <si>
    <t>HINNAT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</si>
</sst>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\.m\."/>
    <numFmt numFmtId="165" formatCode="#,##0.00&quot; mk&quot;"/>
    <numFmt numFmtId="166" formatCode="0.00%"/>
    <numFmt numFmtId="167" formatCode="0%"/>
    <numFmt numFmtId="168" formatCode="0.0%"/>
  </numFmts>
  <fonts count="40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u/>
      <sz val="12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4"/>
      <name val="Arial"/>
      <family val="2"/>
    </font>
    <font>
      <b/>
      <sz val="8"/>
      <color indexed="8"/>
      <name val="Times New Roman"/>
      <family val="1"/>
    </font>
    <font>
      <b/>
      <sz val="12"/>
      <color indexed="14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sz val="8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u/>
      <sz val="10"/>
      <name val="Arial"/>
      <family val="2"/>
    </font>
    <font>
      <vertAlign val="superscript"/>
      <sz val="10"/>
      <name val="Arial"/>
      <family val="2"/>
    </font>
    <font>
      <sz val="14"/>
      <name val="Arial"/>
      <family val="2"/>
    </font>
    <font>
      <sz val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26"/>
      </patternFill>
    </fill>
    <fill>
      <patternFill patternType="solid">
        <fgColor theme="2"/>
        <bgColor indexed="27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9" fillId="20" borderId="1" applyNumberFormat="0" applyAlignment="0" applyProtection="0"/>
    <xf numFmtId="0" fontId="3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5" fillId="21" borderId="2" applyNumberFormat="0" applyAlignment="0" applyProtection="0"/>
    <xf numFmtId="0" fontId="6" fillId="0" borderId="3" applyNumberFormat="0" applyFill="0" applyAlignment="0" applyProtection="0"/>
    <xf numFmtId="0" fontId="7" fillId="22" borderId="0" applyNumberFormat="0" applyBorder="0" applyAlignment="0" applyProtection="0"/>
    <xf numFmtId="0" fontId="1" fillId="0" borderId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7" borderId="2" applyNumberFormat="0" applyAlignment="0" applyProtection="0"/>
    <xf numFmtId="0" fontId="15" fillId="23" borderId="8" applyNumberFormat="0" applyAlignment="0" applyProtection="0"/>
    <xf numFmtId="0" fontId="16" fillId="21" borderId="9" applyNumberFormat="0" applyAlignment="0" applyProtection="0"/>
    <xf numFmtId="0" fontId="17" fillId="0" borderId="0" applyNumberFormat="0" applyFill="0" applyBorder="0" applyAlignment="0" applyProtection="0"/>
  </cellStyleXfs>
  <cellXfs count="615">
    <xf numFmtId="0" fontId="0" fillId="0" borderId="0" xfId="0"/>
    <xf numFmtId="0" fontId="18" fillId="0" borderId="0" xfId="0" applyFont="1" applyProtection="1"/>
    <xf numFmtId="0" fontId="22" fillId="0" borderId="0" xfId="27" applyNumberFormat="1" applyFont="1" applyFill="1" applyBorder="1" applyAlignment="1" applyProtection="1"/>
    <xf numFmtId="0" fontId="18" fillId="0" borderId="0" xfId="0" applyFont="1" applyBorder="1" applyProtection="1"/>
    <xf numFmtId="0" fontId="18" fillId="0" borderId="0" xfId="0" applyFont="1" applyAlignment="1" applyProtection="1">
      <alignment horizontal="left"/>
    </xf>
    <xf numFmtId="0" fontId="18" fillId="0" borderId="0" xfId="0" applyFont="1" applyAlignment="1" applyProtection="1">
      <alignment horizontal="center"/>
    </xf>
    <xf numFmtId="2" fontId="18" fillId="0" borderId="0" xfId="0" applyNumberFormat="1" applyFont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center"/>
    </xf>
    <xf numFmtId="2" fontId="18" fillId="0" borderId="0" xfId="0" applyNumberFormat="1" applyFont="1" applyBorder="1" applyAlignment="1" applyProtection="1">
      <alignment horizontal="center"/>
    </xf>
    <xf numFmtId="0" fontId="19" fillId="0" borderId="0" xfId="0" applyFont="1" applyBorder="1" applyProtection="1"/>
    <xf numFmtId="2" fontId="19" fillId="0" borderId="0" xfId="0" applyNumberFormat="1" applyFont="1" applyBorder="1" applyAlignment="1" applyProtection="1">
      <alignment horizontal="center"/>
    </xf>
    <xf numFmtId="0" fontId="19" fillId="0" borderId="16" xfId="0" applyFont="1" applyFill="1" applyBorder="1" applyProtection="1"/>
    <xf numFmtId="0" fontId="18" fillId="0" borderId="16" xfId="0" applyFont="1" applyBorder="1" applyProtection="1"/>
    <xf numFmtId="0" fontId="18" fillId="0" borderId="16" xfId="0" applyFont="1" applyFill="1" applyBorder="1" applyAlignment="1" applyProtection="1">
      <alignment horizontal="center"/>
    </xf>
    <xf numFmtId="2" fontId="18" fillId="0" borderId="16" xfId="0" applyNumberFormat="1" applyFont="1" applyFill="1" applyBorder="1" applyAlignment="1" applyProtection="1">
      <alignment horizontal="center"/>
    </xf>
    <xf numFmtId="0" fontId="19" fillId="0" borderId="16" xfId="0" applyFont="1" applyBorder="1" applyAlignment="1" applyProtection="1">
      <alignment horizontal="left"/>
    </xf>
    <xf numFmtId="0" fontId="19" fillId="0" borderId="16" xfId="0" applyFont="1" applyBorder="1" applyAlignment="1" applyProtection="1">
      <alignment horizontal="center"/>
    </xf>
    <xf numFmtId="2" fontId="19" fillId="0" borderId="16" xfId="0" applyNumberFormat="1" applyFont="1" applyBorder="1" applyAlignment="1" applyProtection="1">
      <alignment horizontal="center"/>
    </xf>
    <xf numFmtId="0" fontId="18" fillId="0" borderId="17" xfId="0" applyFont="1" applyBorder="1" applyProtection="1"/>
    <xf numFmtId="0" fontId="18" fillId="0" borderId="16" xfId="0" applyFont="1" applyBorder="1" applyAlignment="1" applyProtection="1">
      <alignment horizontal="center"/>
    </xf>
    <xf numFmtId="2" fontId="18" fillId="0" borderId="16" xfId="0" applyNumberFormat="1" applyFont="1" applyBorder="1" applyAlignment="1" applyProtection="1">
      <alignment horizontal="center"/>
    </xf>
    <xf numFmtId="0" fontId="19" fillId="0" borderId="16" xfId="0" applyFont="1" applyBorder="1" applyProtection="1"/>
    <xf numFmtId="164" fontId="18" fillId="0" borderId="0" xfId="0" applyNumberFormat="1" applyFont="1" applyAlignment="1" applyProtection="1">
      <alignment horizontal="left"/>
    </xf>
    <xf numFmtId="165" fontId="18" fillId="0" borderId="16" xfId="0" applyNumberFormat="1" applyFont="1" applyBorder="1" applyProtection="1"/>
    <xf numFmtId="0" fontId="21" fillId="0" borderId="0" xfId="0" applyFont="1" applyBorder="1" applyAlignment="1" applyProtection="1">
      <alignment horizontal="center"/>
    </xf>
    <xf numFmtId="2" fontId="21" fillId="0" borderId="0" xfId="0" applyNumberFormat="1" applyFont="1" applyBorder="1" applyAlignment="1" applyProtection="1">
      <alignment horizontal="center"/>
    </xf>
    <xf numFmtId="49" fontId="18" fillId="0" borderId="16" xfId="0" applyNumberFormat="1" applyFont="1" applyBorder="1" applyAlignment="1" applyProtection="1">
      <alignment horizontal="left"/>
    </xf>
    <xf numFmtId="164" fontId="18" fillId="0" borderId="16" xfId="0" applyNumberFormat="1" applyFont="1" applyBorder="1" applyAlignment="1" applyProtection="1">
      <alignment horizontal="left"/>
    </xf>
    <xf numFmtId="0" fontId="18" fillId="0" borderId="16" xfId="0" applyFont="1" applyBorder="1" applyAlignment="1" applyProtection="1">
      <alignment horizontal="left"/>
    </xf>
    <xf numFmtId="0" fontId="19" fillId="0" borderId="18" xfId="0" applyFont="1" applyBorder="1" applyProtection="1"/>
    <xf numFmtId="0" fontId="18" fillId="0" borderId="18" xfId="0" applyFont="1" applyBorder="1" applyAlignment="1" applyProtection="1">
      <alignment horizontal="center"/>
    </xf>
    <xf numFmtId="2" fontId="18" fillId="0" borderId="18" xfId="0" applyNumberFormat="1" applyFont="1" applyBorder="1" applyAlignment="1" applyProtection="1">
      <alignment horizontal="center"/>
    </xf>
    <xf numFmtId="165" fontId="18" fillId="0" borderId="0" xfId="0" applyNumberFormat="1" applyFont="1" applyProtection="1"/>
    <xf numFmtId="0" fontId="18" fillId="0" borderId="19" xfId="0" applyFont="1" applyBorder="1" applyAlignment="1" applyProtection="1">
      <alignment horizontal="center"/>
    </xf>
    <xf numFmtId="2" fontId="18" fillId="0" borderId="19" xfId="0" applyNumberFormat="1" applyFont="1" applyBorder="1" applyAlignment="1" applyProtection="1">
      <alignment horizontal="center"/>
    </xf>
    <xf numFmtId="0" fontId="19" fillId="0" borderId="0" xfId="0" applyFont="1" applyFill="1" applyBorder="1" applyProtection="1"/>
    <xf numFmtId="165" fontId="18" fillId="0" borderId="0" xfId="0" applyNumberFormat="1" applyFont="1" applyBorder="1" applyProtection="1"/>
    <xf numFmtId="0" fontId="18" fillId="0" borderId="16" xfId="0" applyNumberFormat="1" applyFont="1" applyBorder="1" applyAlignment="1" applyProtection="1">
      <alignment horizontal="left"/>
    </xf>
    <xf numFmtId="0" fontId="18" fillId="0" borderId="0" xfId="0" applyNumberFormat="1" applyFont="1" applyBorder="1" applyAlignment="1" applyProtection="1">
      <alignment horizontal="left"/>
    </xf>
    <xf numFmtId="0" fontId="19" fillId="0" borderId="19" xfId="0" applyFont="1" applyBorder="1" applyProtection="1"/>
    <xf numFmtId="0" fontId="21" fillId="0" borderId="0" xfId="0" applyFont="1" applyBorder="1" applyProtection="1"/>
    <xf numFmtId="166" fontId="18" fillId="0" borderId="0" xfId="0" applyNumberFormat="1" applyFont="1" applyBorder="1" applyAlignment="1" applyProtection="1">
      <alignment horizontal="center"/>
    </xf>
    <xf numFmtId="0" fontId="18" fillId="0" borderId="0" xfId="0" applyFont="1" applyAlignment="1" applyProtection="1">
      <alignment horizontal="right"/>
    </xf>
    <xf numFmtId="0" fontId="18" fillId="0" borderId="0" xfId="0" applyFont="1" applyProtection="1">
      <protection locked="0"/>
    </xf>
    <xf numFmtId="0" fontId="31" fillId="0" borderId="20" xfId="32" applyFont="1" applyBorder="1" applyProtection="1">
      <protection hidden="1"/>
    </xf>
    <xf numFmtId="0" fontId="19" fillId="0" borderId="21" xfId="32" applyFont="1" applyBorder="1" applyAlignment="1" applyProtection="1">
      <alignment horizontal="left" vertical="center"/>
      <protection hidden="1"/>
    </xf>
    <xf numFmtId="0" fontId="31" fillId="0" borderId="21" xfId="32" applyFont="1" applyBorder="1" applyAlignment="1" applyProtection="1">
      <alignment horizontal="left"/>
      <protection hidden="1"/>
    </xf>
    <xf numFmtId="0" fontId="31" fillId="0" borderId="22" xfId="32" applyFont="1" applyBorder="1" applyProtection="1">
      <protection hidden="1"/>
    </xf>
    <xf numFmtId="0" fontId="31" fillId="0" borderId="0" xfId="32" applyFont="1" applyProtection="1">
      <protection locked="0"/>
    </xf>
    <xf numFmtId="0" fontId="19" fillId="21" borderId="20" xfId="0" applyFont="1" applyFill="1" applyBorder="1" applyProtection="1">
      <protection locked="0"/>
    </xf>
    <xf numFmtId="0" fontId="19" fillId="21" borderId="21" xfId="0" applyFont="1" applyFill="1" applyBorder="1" applyProtection="1">
      <protection locked="0"/>
    </xf>
    <xf numFmtId="0" fontId="19" fillId="21" borderId="22" xfId="0" applyFont="1" applyFill="1" applyBorder="1" applyProtection="1">
      <protection locked="0"/>
    </xf>
    <xf numFmtId="0" fontId="31" fillId="0" borderId="23" xfId="32" applyFont="1" applyBorder="1" applyProtection="1">
      <protection hidden="1"/>
    </xf>
    <xf numFmtId="0" fontId="31" fillId="0" borderId="14" xfId="32" applyFont="1" applyBorder="1" applyAlignment="1" applyProtection="1">
      <alignment horizontal="left"/>
      <protection hidden="1"/>
    </xf>
    <xf numFmtId="0" fontId="32" fillId="0" borderId="0" xfId="32" applyFont="1" applyBorder="1" applyAlignment="1" applyProtection="1">
      <alignment horizontal="left"/>
      <protection hidden="1"/>
    </xf>
    <xf numFmtId="0" fontId="31" fillId="0" borderId="0" xfId="32" applyFont="1" applyBorder="1" applyAlignment="1" applyProtection="1">
      <alignment horizontal="left"/>
      <protection hidden="1"/>
    </xf>
    <xf numFmtId="0" fontId="32" fillId="0" borderId="24" xfId="32" applyFont="1" applyBorder="1" applyAlignment="1" applyProtection="1">
      <alignment horizontal="left"/>
      <protection hidden="1"/>
    </xf>
    <xf numFmtId="0" fontId="31" fillId="0" borderId="0" xfId="32" applyFont="1" applyBorder="1" applyProtection="1">
      <protection locked="0"/>
    </xf>
    <xf numFmtId="0" fontId="19" fillId="21" borderId="23" xfId="0" applyFont="1" applyFill="1" applyBorder="1" applyProtection="1">
      <protection locked="0"/>
    </xf>
    <xf numFmtId="0" fontId="19" fillId="21" borderId="0" xfId="0" applyFont="1" applyFill="1" applyBorder="1" applyProtection="1">
      <protection locked="0"/>
    </xf>
    <xf numFmtId="0" fontId="19" fillId="21" borderId="24" xfId="0" applyFont="1" applyFill="1" applyBorder="1" applyProtection="1">
      <protection locked="0"/>
    </xf>
    <xf numFmtId="0" fontId="31" fillId="0" borderId="30" xfId="32" applyFont="1" applyBorder="1" applyAlignment="1" applyProtection="1">
      <alignment horizontal="left"/>
      <protection locked="0"/>
    </xf>
    <xf numFmtId="0" fontId="31" fillId="0" borderId="10" xfId="32" applyFont="1" applyBorder="1" applyAlignment="1" applyProtection="1">
      <protection locked="0"/>
    </xf>
    <xf numFmtId="0" fontId="31" fillId="22" borderId="31" xfId="32" applyFont="1" applyFill="1" applyBorder="1" applyProtection="1">
      <protection locked="0"/>
    </xf>
    <xf numFmtId="0" fontId="31" fillId="0" borderId="32" xfId="32" applyFont="1" applyBorder="1" applyAlignment="1" applyProtection="1">
      <alignment horizontal="left"/>
      <protection locked="0"/>
    </xf>
    <xf numFmtId="0" fontId="31" fillId="0" borderId="14" xfId="32" applyFont="1" applyBorder="1" applyAlignment="1" applyProtection="1">
      <protection locked="0"/>
    </xf>
    <xf numFmtId="0" fontId="19" fillId="0" borderId="23" xfId="32" applyFont="1" applyBorder="1" applyProtection="1">
      <protection locked="0"/>
    </xf>
    <xf numFmtId="0" fontId="18" fillId="22" borderId="33" xfId="32" applyFont="1" applyFill="1" applyBorder="1" applyAlignment="1" applyProtection="1">
      <protection locked="0"/>
    </xf>
    <xf numFmtId="0" fontId="18" fillId="22" borderId="33" xfId="0" applyFont="1" applyFill="1" applyBorder="1" applyAlignment="1" applyProtection="1">
      <protection locked="0"/>
    </xf>
    <xf numFmtId="0" fontId="31" fillId="0" borderId="31" xfId="32" applyFont="1" applyBorder="1" applyProtection="1">
      <protection locked="0"/>
    </xf>
    <xf numFmtId="0" fontId="32" fillId="0" borderId="23" xfId="32" applyFont="1" applyBorder="1" applyAlignment="1" applyProtection="1">
      <alignment horizontal="left"/>
      <protection hidden="1"/>
    </xf>
    <xf numFmtId="0" fontId="32" fillId="0" borderId="16" xfId="32" applyFont="1" applyFill="1" applyBorder="1" applyAlignment="1" applyProtection="1">
      <protection hidden="1"/>
    </xf>
    <xf numFmtId="0" fontId="18" fillId="0" borderId="0" xfId="0" applyFont="1" applyBorder="1" applyAlignment="1" applyProtection="1">
      <protection hidden="1"/>
    </xf>
    <xf numFmtId="0" fontId="31" fillId="0" borderId="0" xfId="32" applyFont="1" applyBorder="1" applyAlignment="1" applyProtection="1">
      <protection hidden="1"/>
    </xf>
    <xf numFmtId="0" fontId="31" fillId="0" borderId="24" xfId="32" applyFont="1" applyBorder="1" applyProtection="1">
      <protection hidden="1"/>
    </xf>
    <xf numFmtId="0" fontId="31" fillId="0" borderId="23" xfId="32" applyFont="1" applyBorder="1" applyAlignment="1" applyProtection="1">
      <alignment horizontal="left"/>
      <protection hidden="1"/>
    </xf>
    <xf numFmtId="0" fontId="31" fillId="0" borderId="33" xfId="32" applyFont="1" applyFill="1" applyBorder="1" applyAlignment="1" applyProtection="1">
      <protection hidden="1"/>
    </xf>
    <xf numFmtId="0" fontId="18" fillId="0" borderId="14" xfId="0" applyFont="1" applyBorder="1" applyAlignment="1" applyProtection="1">
      <protection hidden="1"/>
    </xf>
    <xf numFmtId="0" fontId="31" fillId="0" borderId="14" xfId="32" applyFont="1" applyBorder="1" applyAlignment="1" applyProtection="1">
      <protection hidden="1"/>
    </xf>
    <xf numFmtId="0" fontId="18" fillId="0" borderId="23" xfId="0" applyFont="1" applyBorder="1" applyProtection="1">
      <protection hidden="1"/>
    </xf>
    <xf numFmtId="0" fontId="31" fillId="0" borderId="16" xfId="32" applyFont="1" applyFill="1" applyBorder="1" applyAlignment="1" applyProtection="1">
      <alignment horizontal="center"/>
      <protection hidden="1"/>
    </xf>
    <xf numFmtId="0" fontId="31" fillId="0" borderId="16" xfId="32" applyFont="1" applyBorder="1" applyAlignment="1" applyProtection="1">
      <alignment horizontal="center"/>
      <protection hidden="1"/>
    </xf>
    <xf numFmtId="0" fontId="31" fillId="0" borderId="16" xfId="32" applyFont="1" applyFill="1" applyBorder="1" applyAlignment="1" applyProtection="1">
      <alignment horizontal="center" vertical="center"/>
      <protection hidden="1"/>
    </xf>
    <xf numFmtId="0" fontId="31" fillId="0" borderId="34" xfId="32" applyFont="1" applyFill="1" applyBorder="1" applyAlignment="1" applyProtection="1">
      <alignment wrapText="1"/>
      <protection hidden="1"/>
    </xf>
    <xf numFmtId="0" fontId="32" fillId="0" borderId="35" xfId="32" applyFont="1" applyBorder="1" applyProtection="1">
      <protection hidden="1"/>
    </xf>
    <xf numFmtId="0" fontId="31" fillId="0" borderId="16" xfId="32" applyFont="1" applyBorder="1" applyAlignment="1" applyProtection="1">
      <alignment horizontal="center"/>
      <protection locked="0"/>
    </xf>
    <xf numFmtId="0" fontId="31" fillId="24" borderId="16" xfId="32" applyFont="1" applyFill="1" applyBorder="1" applyAlignment="1" applyProtection="1">
      <alignment horizontal="center"/>
      <protection hidden="1"/>
    </xf>
    <xf numFmtId="0" fontId="32" fillId="0" borderId="36" xfId="32" applyFont="1" applyBorder="1" applyProtection="1">
      <protection hidden="1"/>
    </xf>
    <xf numFmtId="0" fontId="31" fillId="0" borderId="18" xfId="32" applyFont="1" applyBorder="1" applyAlignment="1" applyProtection="1">
      <alignment horizontal="center"/>
      <protection locked="0"/>
    </xf>
    <xf numFmtId="0" fontId="18" fillId="0" borderId="31" xfId="0" applyFont="1" applyBorder="1" applyProtection="1">
      <protection locked="0"/>
    </xf>
    <xf numFmtId="0" fontId="19" fillId="21" borderId="25" xfId="0" applyFont="1" applyFill="1" applyBorder="1" applyProtection="1">
      <protection locked="0"/>
    </xf>
    <xf numFmtId="0" fontId="19" fillId="21" borderId="26" xfId="0" applyFont="1" applyFill="1" applyBorder="1" applyProtection="1">
      <protection locked="0"/>
    </xf>
    <xf numFmtId="0" fontId="19" fillId="21" borderId="27" xfId="0" applyFont="1" applyFill="1" applyBorder="1" applyProtection="1">
      <protection locked="0"/>
    </xf>
    <xf numFmtId="0" fontId="18" fillId="0" borderId="0" xfId="0" applyFont="1" applyBorder="1" applyProtection="1">
      <protection locked="0"/>
    </xf>
    <xf numFmtId="0" fontId="18" fillId="0" borderId="0" xfId="0" applyFont="1" applyBorder="1" applyProtection="1">
      <protection hidden="1"/>
    </xf>
    <xf numFmtId="0" fontId="31" fillId="0" borderId="0" xfId="32" applyFont="1" applyProtection="1">
      <protection hidden="1"/>
    </xf>
    <xf numFmtId="0" fontId="19" fillId="0" borderId="0" xfId="0" applyFont="1" applyProtection="1">
      <protection locked="0"/>
    </xf>
    <xf numFmtId="0" fontId="31" fillId="0" borderId="35" xfId="32" applyFont="1" applyBorder="1" applyProtection="1">
      <protection hidden="1"/>
    </xf>
    <xf numFmtId="0" fontId="31" fillId="0" borderId="16" xfId="32" applyFont="1" applyBorder="1" applyProtection="1">
      <protection locked="0"/>
    </xf>
    <xf numFmtId="0" fontId="31" fillId="0" borderId="37" xfId="32" applyFont="1" applyBorder="1" applyProtection="1">
      <protection hidden="1"/>
    </xf>
    <xf numFmtId="0" fontId="31" fillId="0" borderId="38" xfId="32" applyFont="1" applyBorder="1" applyAlignment="1" applyProtection="1">
      <alignment horizontal="center"/>
      <protection locked="0"/>
    </xf>
    <xf numFmtId="0" fontId="31" fillId="0" borderId="38" xfId="32" applyFont="1" applyBorder="1" applyProtection="1">
      <protection locked="0"/>
    </xf>
    <xf numFmtId="0" fontId="32" fillId="24" borderId="38" xfId="32" applyFont="1" applyFill="1" applyBorder="1" applyAlignment="1" applyProtection="1">
      <alignment horizontal="center"/>
      <protection hidden="1"/>
    </xf>
    <xf numFmtId="0" fontId="31" fillId="0" borderId="39" xfId="32" applyFont="1" applyBorder="1" applyProtection="1">
      <protection locked="0"/>
    </xf>
    <xf numFmtId="0" fontId="31" fillId="0" borderId="40" xfId="32" applyFont="1" applyBorder="1" applyProtection="1">
      <protection locked="0"/>
    </xf>
    <xf numFmtId="49" fontId="22" fillId="0" borderId="0" xfId="27" applyNumberFormat="1" applyFont="1" applyFill="1" applyBorder="1" applyAlignment="1" applyProtection="1">
      <protection locked="0"/>
    </xf>
    <xf numFmtId="0" fontId="22" fillId="0" borderId="0" xfId="27" applyNumberFormat="1" applyFont="1" applyFill="1" applyBorder="1" applyAlignment="1" applyProtection="1">
      <protection locked="0"/>
    </xf>
    <xf numFmtId="0" fontId="31" fillId="0" borderId="23" xfId="32" applyFont="1" applyBorder="1" applyProtection="1">
      <protection locked="0"/>
    </xf>
    <xf numFmtId="0" fontId="32" fillId="15" borderId="17" xfId="32" applyFont="1" applyFill="1" applyBorder="1" applyAlignment="1" applyProtection="1">
      <alignment horizontal="center"/>
      <protection hidden="1"/>
    </xf>
    <xf numFmtId="0" fontId="31" fillId="0" borderId="24" xfId="32" applyFont="1" applyBorder="1" applyProtection="1">
      <protection locked="0"/>
    </xf>
    <xf numFmtId="0" fontId="31" fillId="0" borderId="41" xfId="32" applyFont="1" applyBorder="1" applyProtection="1">
      <protection locked="0"/>
    </xf>
    <xf numFmtId="0" fontId="31" fillId="0" borderId="42" xfId="32" applyFont="1" applyBorder="1" applyProtection="1">
      <protection locked="0"/>
    </xf>
    <xf numFmtId="0" fontId="18" fillId="0" borderId="23" xfId="0" applyFont="1" applyBorder="1" applyProtection="1">
      <protection locked="0"/>
    </xf>
    <xf numFmtId="0" fontId="18" fillId="0" borderId="24" xfId="0" applyFont="1" applyBorder="1" applyProtection="1">
      <protection locked="0"/>
    </xf>
    <xf numFmtId="0" fontId="18" fillId="0" borderId="25" xfId="0" applyFont="1" applyBorder="1" applyProtection="1">
      <protection locked="0"/>
    </xf>
    <xf numFmtId="0" fontId="18" fillId="0" borderId="26" xfId="0" applyFont="1" applyBorder="1" applyProtection="1">
      <protection locked="0"/>
    </xf>
    <xf numFmtId="0" fontId="18" fillId="0" borderId="27" xfId="0" applyFont="1" applyBorder="1" applyProtection="1">
      <protection locked="0"/>
    </xf>
    <xf numFmtId="0" fontId="31" fillId="0" borderId="0" xfId="32" applyFont="1" applyBorder="1" applyProtection="1">
      <protection hidden="1"/>
    </xf>
    <xf numFmtId="0" fontId="19" fillId="0" borderId="0" xfId="32" applyFont="1" applyBorder="1" applyAlignment="1" applyProtection="1">
      <alignment horizontal="left" vertical="center"/>
      <protection locked="0"/>
    </xf>
    <xf numFmtId="0" fontId="31" fillId="0" borderId="0" xfId="32" applyFont="1" applyBorder="1" applyAlignment="1" applyProtection="1">
      <alignment horizontal="left"/>
      <protection locked="0"/>
    </xf>
    <xf numFmtId="0" fontId="32" fillId="0" borderId="0" xfId="32" applyFont="1" applyBorder="1" applyAlignment="1" applyProtection="1">
      <alignment horizontal="left"/>
      <protection locked="0"/>
    </xf>
    <xf numFmtId="0" fontId="31" fillId="0" borderId="0" xfId="32" applyFont="1" applyFill="1" applyBorder="1" applyAlignment="1" applyProtection="1">
      <protection hidden="1"/>
    </xf>
    <xf numFmtId="0" fontId="18" fillId="0" borderId="0" xfId="32" applyFont="1" applyFill="1" applyBorder="1" applyProtection="1">
      <protection locked="0"/>
    </xf>
    <xf numFmtId="0" fontId="31" fillId="0" borderId="0" xfId="32" applyFont="1" applyFill="1" applyBorder="1" applyProtection="1">
      <protection hidden="1"/>
    </xf>
    <xf numFmtId="0" fontId="19" fillId="0" borderId="0" xfId="32" applyFont="1" applyBorder="1" applyProtection="1">
      <protection hidden="1"/>
    </xf>
    <xf numFmtId="0" fontId="18" fillId="22" borderId="14" xfId="32" applyFont="1" applyFill="1" applyBorder="1" applyAlignment="1" applyProtection="1">
      <protection hidden="1"/>
    </xf>
    <xf numFmtId="0" fontId="18" fillId="0" borderId="0" xfId="32" applyFont="1" applyFill="1" applyBorder="1" applyAlignment="1" applyProtection="1">
      <protection hidden="1"/>
    </xf>
    <xf numFmtId="0" fontId="18" fillId="0" borderId="0" xfId="32" applyFont="1" applyFill="1" applyBorder="1" applyAlignment="1" applyProtection="1">
      <alignment horizontal="left"/>
      <protection locked="0"/>
    </xf>
    <xf numFmtId="0" fontId="32" fillId="0" borderId="0" xfId="32" applyFont="1" applyFill="1" applyBorder="1" applyAlignment="1" applyProtection="1">
      <protection hidden="1"/>
    </xf>
    <xf numFmtId="0" fontId="31" fillId="0" borderId="0" xfId="32" applyFont="1" applyFill="1" applyBorder="1" applyAlignment="1" applyProtection="1">
      <alignment horizontal="left"/>
      <protection hidden="1"/>
    </xf>
    <xf numFmtId="49" fontId="18" fillId="0" borderId="26" xfId="0" applyNumberFormat="1" applyFont="1" applyBorder="1" applyAlignment="1" applyProtection="1">
      <alignment horizontal="left"/>
      <protection hidden="1"/>
    </xf>
    <xf numFmtId="49" fontId="32" fillId="0" borderId="38" xfId="32" applyNumberFormat="1" applyFont="1" applyFill="1" applyBorder="1" applyAlignment="1" applyProtection="1">
      <alignment horizontal="center"/>
      <protection hidden="1"/>
    </xf>
    <xf numFmtId="49" fontId="32" fillId="0" borderId="38" xfId="32" applyNumberFormat="1" applyFont="1" applyBorder="1" applyAlignment="1" applyProtection="1">
      <alignment horizontal="center"/>
      <protection hidden="1"/>
    </xf>
    <xf numFmtId="0" fontId="31" fillId="0" borderId="43" xfId="32" applyFont="1" applyFill="1" applyBorder="1" applyAlignment="1" applyProtection="1">
      <alignment horizontal="center"/>
      <protection hidden="1"/>
    </xf>
    <xf numFmtId="0" fontId="31" fillId="0" borderId="43" xfId="32" applyFont="1" applyBorder="1" applyAlignment="1" applyProtection="1">
      <alignment horizontal="center"/>
      <protection hidden="1"/>
    </xf>
    <xf numFmtId="0" fontId="31" fillId="0" borderId="43" xfId="32" applyFont="1" applyFill="1" applyBorder="1" applyAlignment="1" applyProtection="1">
      <alignment horizontal="center" wrapText="1"/>
      <protection hidden="1"/>
    </xf>
    <xf numFmtId="0" fontId="31" fillId="0" borderId="43" xfId="32" applyFont="1" applyBorder="1" applyAlignment="1" applyProtection="1">
      <alignment horizontal="right"/>
      <protection hidden="1"/>
    </xf>
    <xf numFmtId="0" fontId="18" fillId="0" borderId="43" xfId="0" applyFont="1" applyBorder="1" applyAlignment="1" applyProtection="1">
      <alignment horizontal="center"/>
      <protection hidden="1"/>
    </xf>
    <xf numFmtId="0" fontId="31" fillId="0" borderId="43" xfId="32" applyFont="1" applyBorder="1" applyProtection="1">
      <protection hidden="1"/>
    </xf>
    <xf numFmtId="0" fontId="31" fillId="0" borderId="14" xfId="32" applyFont="1" applyBorder="1" applyProtection="1">
      <protection hidden="1"/>
    </xf>
    <xf numFmtId="0" fontId="31" fillId="0" borderId="18" xfId="32" applyFont="1" applyBorder="1" applyAlignment="1" applyProtection="1">
      <alignment horizontal="center"/>
      <protection hidden="1"/>
    </xf>
    <xf numFmtId="0" fontId="31" fillId="0" borderId="18" xfId="32" applyFont="1" applyFill="1" applyBorder="1" applyAlignment="1" applyProtection="1">
      <alignment horizontal="center"/>
      <protection hidden="1"/>
    </xf>
    <xf numFmtId="0" fontId="18" fillId="0" borderId="18" xfId="0" applyFont="1" applyFill="1" applyBorder="1" applyAlignment="1" applyProtection="1">
      <alignment horizontal="center"/>
      <protection hidden="1"/>
    </xf>
    <xf numFmtId="0" fontId="31" fillId="0" borderId="18" xfId="32" applyFont="1" applyBorder="1" applyProtection="1">
      <protection hidden="1"/>
    </xf>
    <xf numFmtId="0" fontId="18" fillId="0" borderId="43" xfId="0" applyFont="1" applyFill="1" applyBorder="1" applyProtection="1">
      <protection hidden="1"/>
    </xf>
    <xf numFmtId="0" fontId="31" fillId="0" borderId="43" xfId="32" applyFont="1" applyFill="1" applyBorder="1" applyProtection="1">
      <protection hidden="1"/>
    </xf>
    <xf numFmtId="0" fontId="31" fillId="15" borderId="43" xfId="32" applyFont="1" applyFill="1" applyBorder="1" applyAlignment="1" applyProtection="1">
      <alignment horizontal="center"/>
      <protection hidden="1"/>
    </xf>
    <xf numFmtId="0" fontId="18" fillId="0" borderId="0" xfId="0" applyFont="1" applyFill="1" applyBorder="1" applyProtection="1">
      <protection hidden="1"/>
    </xf>
    <xf numFmtId="0" fontId="18" fillId="0" borderId="0" xfId="0" applyFont="1" applyProtection="1">
      <protection hidden="1"/>
    </xf>
    <xf numFmtId="0" fontId="33" fillId="0" borderId="0" xfId="0" applyFont="1" applyProtection="1">
      <protection locked="0"/>
    </xf>
    <xf numFmtId="0" fontId="31" fillId="0" borderId="0" xfId="32" applyFont="1" applyFill="1" applyBorder="1" applyAlignment="1" applyProtection="1">
      <protection locked="0"/>
    </xf>
    <xf numFmtId="0" fontId="18" fillId="0" borderId="0" xfId="0" applyFont="1" applyFill="1" applyBorder="1" applyAlignment="1" applyProtection="1">
      <protection locked="0"/>
    </xf>
    <xf numFmtId="0" fontId="31" fillId="0" borderId="0" xfId="32" applyFont="1" applyFill="1" applyBorder="1" applyProtection="1">
      <protection locked="0"/>
    </xf>
    <xf numFmtId="0" fontId="19" fillId="0" borderId="0" xfId="32" applyFont="1" applyBorder="1" applyProtection="1">
      <protection locked="0"/>
    </xf>
    <xf numFmtId="0" fontId="18" fillId="22" borderId="14" xfId="32" applyFont="1" applyFill="1" applyBorder="1" applyAlignment="1" applyProtection="1">
      <protection locked="0"/>
    </xf>
    <xf numFmtId="0" fontId="18" fillId="22" borderId="14" xfId="0" applyFont="1" applyFill="1" applyBorder="1" applyAlignment="1" applyProtection="1">
      <protection locked="0"/>
    </xf>
    <xf numFmtId="0" fontId="18" fillId="0" borderId="0" xfId="32" applyFont="1" applyFill="1" applyBorder="1" applyAlignment="1" applyProtection="1">
      <protection locked="0"/>
    </xf>
    <xf numFmtId="49" fontId="18" fillId="0" borderId="0" xfId="0" applyNumberFormat="1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Fill="1" applyBorder="1" applyProtection="1">
      <protection locked="0"/>
    </xf>
    <xf numFmtId="0" fontId="31" fillId="0" borderId="0" xfId="32" applyFont="1" applyFill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protection locked="0"/>
    </xf>
    <xf numFmtId="0" fontId="18" fillId="0" borderId="14" xfId="0" applyFont="1" applyBorder="1" applyAlignment="1" applyProtection="1">
      <protection locked="0"/>
    </xf>
    <xf numFmtId="0" fontId="27" fillId="0" borderId="0" xfId="0" applyFont="1" applyProtection="1">
      <protection locked="0"/>
    </xf>
    <xf numFmtId="0" fontId="18" fillId="0" borderId="0" xfId="0" applyFont="1" applyAlignment="1" applyProtection="1">
      <protection locked="0"/>
    </xf>
    <xf numFmtId="0" fontId="19" fillId="21" borderId="23" xfId="0" applyFont="1" applyFill="1" applyBorder="1" applyAlignment="1" applyProtection="1">
      <protection locked="0"/>
    </xf>
    <xf numFmtId="0" fontId="19" fillId="21" borderId="0" xfId="0" applyFont="1" applyFill="1" applyBorder="1" applyAlignment="1" applyProtection="1">
      <protection locked="0"/>
    </xf>
    <xf numFmtId="0" fontId="19" fillId="21" borderId="24" xfId="0" applyFont="1" applyFill="1" applyBorder="1" applyAlignment="1" applyProtection="1">
      <alignment horizontal="center"/>
      <protection locked="0"/>
    </xf>
    <xf numFmtId="0" fontId="31" fillId="0" borderId="30" xfId="32" applyFont="1" applyBorder="1" applyAlignment="1" applyProtection="1">
      <alignment horizontal="left"/>
      <protection hidden="1"/>
    </xf>
    <xf numFmtId="0" fontId="31" fillId="0" borderId="32" xfId="32" applyFont="1" applyBorder="1" applyAlignment="1" applyProtection="1">
      <alignment horizontal="left"/>
      <protection hidden="1"/>
    </xf>
    <xf numFmtId="0" fontId="19" fillId="0" borderId="23" xfId="32" applyFont="1" applyBorder="1" applyProtection="1">
      <protection hidden="1"/>
    </xf>
    <xf numFmtId="0" fontId="31" fillId="0" borderId="0" xfId="32" applyFont="1" applyBorder="1" applyAlignment="1" applyProtection="1">
      <protection locked="0"/>
    </xf>
    <xf numFmtId="0" fontId="31" fillId="0" borderId="33" xfId="32" applyFont="1" applyFill="1" applyBorder="1" applyAlignment="1" applyProtection="1">
      <protection locked="0"/>
    </xf>
    <xf numFmtId="0" fontId="31" fillId="0" borderId="41" xfId="32" applyFont="1" applyBorder="1" applyProtection="1">
      <protection hidden="1"/>
    </xf>
    <xf numFmtId="0" fontId="18" fillId="22" borderId="14" xfId="0" applyFont="1" applyFill="1" applyBorder="1" applyAlignment="1" applyProtection="1">
      <protection hidden="1"/>
    </xf>
    <xf numFmtId="0" fontId="18" fillId="0" borderId="0" xfId="32" applyFont="1" applyFill="1" applyBorder="1" applyAlignment="1" applyProtection="1">
      <alignment horizontal="left"/>
      <protection hidden="1"/>
    </xf>
    <xf numFmtId="0" fontId="25" fillId="0" borderId="0" xfId="32" applyFont="1" applyBorder="1" applyAlignment="1" applyProtection="1">
      <alignment horizontal="left" vertical="center"/>
      <protection locked="0"/>
    </xf>
    <xf numFmtId="49" fontId="18" fillId="0" borderId="0" xfId="0" applyNumberFormat="1" applyFont="1" applyBorder="1" applyAlignment="1" applyProtection="1">
      <alignment horizontal="center"/>
      <protection locked="0"/>
    </xf>
    <xf numFmtId="49" fontId="18" fillId="0" borderId="16" xfId="0" applyNumberFormat="1" applyFont="1" applyBorder="1" applyAlignment="1" applyProtection="1">
      <alignment horizontal="left"/>
      <protection hidden="1"/>
    </xf>
    <xf numFmtId="49" fontId="32" fillId="0" borderId="19" xfId="32" applyNumberFormat="1" applyFont="1" applyFill="1" applyBorder="1" applyAlignment="1" applyProtection="1">
      <alignment horizontal="center"/>
      <protection hidden="1"/>
    </xf>
    <xf numFmtId="49" fontId="32" fillId="0" borderId="19" xfId="32" applyNumberFormat="1" applyFont="1" applyBorder="1" applyAlignment="1" applyProtection="1">
      <alignment horizontal="center"/>
      <protection hidden="1"/>
    </xf>
    <xf numFmtId="0" fontId="32" fillId="0" borderId="16" xfId="32" applyFont="1" applyBorder="1" applyAlignment="1" applyProtection="1">
      <alignment horizontal="left"/>
      <protection hidden="1"/>
    </xf>
    <xf numFmtId="0" fontId="1" fillId="0" borderId="16" xfId="32" applyFont="1" applyFill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31" fillId="0" borderId="16" xfId="32" applyFont="1" applyBorder="1" applyProtection="1">
      <protection hidden="1"/>
    </xf>
    <xf numFmtId="0" fontId="1" fillId="0" borderId="16" xfId="32" applyFont="1" applyBorder="1" applyAlignment="1" applyProtection="1">
      <alignment horizontal="center"/>
      <protection hidden="1"/>
    </xf>
    <xf numFmtId="0" fontId="1" fillId="0" borderId="0" xfId="32" applyFont="1" applyBorder="1" applyAlignment="1" applyProtection="1">
      <alignment horizontal="center"/>
      <protection hidden="1"/>
    </xf>
    <xf numFmtId="2" fontId="1" fillId="0" borderId="16" xfId="32" applyNumberFormat="1" applyFont="1" applyFill="1" applyBorder="1" applyAlignment="1" applyProtection="1">
      <alignment horizontal="center"/>
      <protection hidden="1"/>
    </xf>
    <xf numFmtId="2" fontId="1" fillId="0" borderId="16" xfId="32" applyNumberFormat="1" applyFont="1" applyBorder="1" applyAlignment="1" applyProtection="1">
      <alignment horizontal="center"/>
      <protection hidden="1"/>
    </xf>
    <xf numFmtId="2" fontId="1" fillId="4" borderId="16" xfId="32" applyNumberFormat="1" applyFont="1" applyFill="1" applyBorder="1" applyAlignment="1" applyProtection="1">
      <alignment horizontal="center"/>
      <protection hidden="1"/>
    </xf>
    <xf numFmtId="167" fontId="27" fillId="0" borderId="0" xfId="0" applyNumberFormat="1" applyFont="1" applyProtection="1">
      <protection locked="0"/>
    </xf>
    <xf numFmtId="167" fontId="18" fillId="0" borderId="0" xfId="0" applyNumberFormat="1" applyFont="1" applyProtection="1">
      <protection locked="0"/>
    </xf>
    <xf numFmtId="0" fontId="34" fillId="0" borderId="0" xfId="0" applyFont="1" applyBorder="1" applyProtection="1">
      <protection hidden="1"/>
    </xf>
    <xf numFmtId="0" fontId="34" fillId="0" borderId="0" xfId="0" applyFont="1" applyBorder="1" applyAlignment="1" applyProtection="1">
      <alignment horizontal="left"/>
      <protection hidden="1"/>
    </xf>
    <xf numFmtId="0" fontId="0" fillId="0" borderId="0" xfId="0" applyFont="1" applyFill="1" applyBorder="1" applyProtection="1">
      <protection locked="0"/>
    </xf>
    <xf numFmtId="0" fontId="34" fillId="0" borderId="0" xfId="0" applyFont="1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2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hidden="1"/>
    </xf>
    <xf numFmtId="0" fontId="25" fillId="22" borderId="0" xfId="0" applyFont="1" applyFill="1" applyBorder="1" applyProtection="1">
      <protection locked="0"/>
    </xf>
    <xf numFmtId="0" fontId="25" fillId="0" borderId="0" xfId="0" applyFont="1" applyProtection="1">
      <protection locked="0"/>
    </xf>
    <xf numFmtId="0" fontId="19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2" fontId="34" fillId="0" borderId="0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hidden="1"/>
    </xf>
    <xf numFmtId="0" fontId="0" fillId="0" borderId="18" xfId="0" applyBorder="1" applyProtection="1">
      <protection locked="0"/>
    </xf>
    <xf numFmtId="2" fontId="34" fillId="0" borderId="29" xfId="0" applyNumberFormat="1" applyFont="1" applyBorder="1" applyAlignment="1" applyProtection="1">
      <alignment horizontal="center"/>
      <protection hidden="1"/>
    </xf>
    <xf numFmtId="0" fontId="34" fillId="0" borderId="18" xfId="0" applyFont="1" applyBorder="1" applyAlignment="1" applyProtection="1">
      <alignment horizontal="center"/>
      <protection locked="0"/>
    </xf>
    <xf numFmtId="0" fontId="34" fillId="0" borderId="18" xfId="0" applyFont="1" applyBorder="1" applyProtection="1">
      <protection locked="0"/>
    </xf>
    <xf numFmtId="0" fontId="34" fillId="0" borderId="18" xfId="0" applyFont="1" applyBorder="1" applyAlignment="1" applyProtection="1">
      <alignment horizontal="center"/>
      <protection hidden="1"/>
    </xf>
    <xf numFmtId="0" fontId="0" fillId="0" borderId="17" xfId="0" applyBorder="1" applyProtection="1">
      <protection locked="0"/>
    </xf>
    <xf numFmtId="0" fontId="0" fillId="0" borderId="16" xfId="0" applyFont="1" applyBorder="1" applyProtection="1">
      <protection locked="0"/>
    </xf>
    <xf numFmtId="2" fontId="0" fillId="4" borderId="44" xfId="0" applyNumberFormat="1" applyFill="1" applyBorder="1" applyAlignment="1" applyProtection="1">
      <alignment horizontal="center"/>
      <protection hidden="1"/>
    </xf>
    <xf numFmtId="0" fontId="0" fillId="6" borderId="16" xfId="0" applyFill="1" applyBorder="1" applyProtection="1">
      <protection locked="0"/>
    </xf>
    <xf numFmtId="0" fontId="0" fillId="24" borderId="16" xfId="0" applyFill="1" applyBorder="1" applyProtection="1">
      <protection locked="0"/>
    </xf>
    <xf numFmtId="167" fontId="0" fillId="0" borderId="16" xfId="0" applyNumberFormat="1" applyBorder="1" applyProtection="1">
      <protection locked="0"/>
    </xf>
    <xf numFmtId="2" fontId="0" fillId="4" borderId="16" xfId="0" applyNumberFormat="1" applyFill="1" applyBorder="1" applyAlignment="1" applyProtection="1">
      <alignment horizontal="center"/>
      <protection hidden="1"/>
    </xf>
    <xf numFmtId="2" fontId="0" fillId="6" borderId="16" xfId="0" applyNumberFormat="1" applyFill="1" applyBorder="1" applyAlignment="1" applyProtection="1">
      <alignment horizontal="center"/>
      <protection hidden="1"/>
    </xf>
    <xf numFmtId="2" fontId="0" fillId="0" borderId="44" xfId="0" applyNumberFormat="1" applyFill="1" applyBorder="1" applyAlignment="1" applyProtection="1">
      <alignment horizontal="center"/>
      <protection hidden="1"/>
    </xf>
    <xf numFmtId="0" fontId="0" fillId="0" borderId="16" xfId="0" applyFill="1" applyBorder="1" applyProtection="1">
      <protection locked="0"/>
    </xf>
    <xf numFmtId="2" fontId="0" fillId="0" borderId="0" xfId="0" applyNumberFormat="1" applyFill="1" applyBorder="1" applyAlignment="1" applyProtection="1">
      <alignment horizontal="center"/>
      <protection hidden="1"/>
    </xf>
    <xf numFmtId="2" fontId="0" fillId="0" borderId="16" xfId="0" applyNumberFormat="1" applyFill="1" applyBorder="1" applyAlignment="1" applyProtection="1">
      <alignment horizontal="center"/>
      <protection hidden="1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2" fontId="34" fillId="0" borderId="0" xfId="0" applyNumberFormat="1" applyFont="1" applyBorder="1" applyAlignment="1" applyProtection="1">
      <alignment horizontal="center"/>
      <protection hidden="1"/>
    </xf>
    <xf numFmtId="0" fontId="34" fillId="24" borderId="38" xfId="0" applyFont="1" applyFill="1" applyBorder="1" applyProtection="1">
      <protection hidden="1"/>
    </xf>
    <xf numFmtId="2" fontId="34" fillId="4" borderId="38" xfId="0" applyNumberFormat="1" applyFont="1" applyFill="1" applyBorder="1" applyAlignment="1" applyProtection="1">
      <alignment horizontal="center"/>
      <protection hidden="1"/>
    </xf>
    <xf numFmtId="0" fontId="34" fillId="0" borderId="0" xfId="0" applyFont="1" applyProtection="1">
      <protection hidden="1"/>
    </xf>
    <xf numFmtId="2" fontId="34" fillId="11" borderId="16" xfId="0" applyNumberFormat="1" applyFont="1" applyFill="1" applyBorder="1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left"/>
      <protection locked="0"/>
    </xf>
    <xf numFmtId="2" fontId="34" fillId="0" borderId="44" xfId="0" applyNumberFormat="1" applyFont="1" applyBorder="1" applyAlignment="1" applyProtection="1">
      <alignment horizontal="center"/>
      <protection hidden="1"/>
    </xf>
    <xf numFmtId="0" fontId="34" fillId="0" borderId="16" xfId="0" applyFont="1" applyBorder="1" applyAlignment="1" applyProtection="1">
      <alignment horizontal="center"/>
      <protection hidden="1"/>
    </xf>
    <xf numFmtId="167" fontId="0" fillId="0" borderId="16" xfId="0" applyNumberFormat="1" applyFill="1" applyBorder="1" applyProtection="1">
      <protection locked="0"/>
    </xf>
    <xf numFmtId="0" fontId="0" fillId="0" borderId="16" xfId="0" applyFill="1" applyBorder="1" applyAlignment="1" applyProtection="1">
      <alignment horizontal="center"/>
      <protection hidden="1"/>
    </xf>
    <xf numFmtId="2" fontId="34" fillId="6" borderId="38" xfId="0" applyNumberFormat="1" applyFont="1" applyFill="1" applyBorder="1" applyAlignment="1" applyProtection="1">
      <alignment horizontal="center"/>
      <protection hidden="1"/>
    </xf>
    <xf numFmtId="2" fontId="0" fillId="0" borderId="0" xfId="0" applyNumberFormat="1" applyBorder="1" applyAlignment="1" applyProtection="1">
      <alignment horizontal="center"/>
      <protection hidden="1"/>
    </xf>
    <xf numFmtId="0" fontId="19" fillId="0" borderId="0" xfId="0" applyFont="1" applyBorder="1" applyProtection="1">
      <protection locked="0"/>
    </xf>
    <xf numFmtId="2" fontId="34" fillId="0" borderId="16" xfId="0" applyNumberFormat="1" applyFont="1" applyFill="1" applyBorder="1" applyAlignment="1" applyProtection="1">
      <alignment horizontal="center"/>
      <protection hidden="1"/>
    </xf>
    <xf numFmtId="2" fontId="0" fillId="0" borderId="18" xfId="0" applyNumberFormat="1" applyFill="1" applyBorder="1" applyAlignment="1" applyProtection="1">
      <alignment horizontal="center"/>
      <protection hidden="1"/>
    </xf>
    <xf numFmtId="165" fontId="0" fillId="6" borderId="16" xfId="0" applyNumberFormat="1" applyFill="1" applyBorder="1" applyProtection="1">
      <protection locked="0"/>
    </xf>
    <xf numFmtId="2" fontId="0" fillId="4" borderId="19" xfId="0" applyNumberFormat="1" applyFill="1" applyBorder="1" applyAlignment="1" applyProtection="1">
      <alignment horizontal="center"/>
      <protection hidden="1"/>
    </xf>
    <xf numFmtId="0" fontId="34" fillId="0" borderId="0" xfId="0" applyFont="1" applyAlignment="1" applyProtection="1">
      <alignment horizontal="left"/>
      <protection hidden="1"/>
    </xf>
    <xf numFmtId="0" fontId="34" fillId="0" borderId="0" xfId="0" applyFont="1" applyFill="1" applyBorder="1" applyProtection="1">
      <protection locked="0"/>
    </xf>
    <xf numFmtId="2" fontId="34" fillId="6" borderId="16" xfId="0" applyNumberFormat="1" applyFont="1" applyFill="1" applyBorder="1" applyAlignment="1" applyProtection="1">
      <alignment horizontal="center"/>
      <protection hidden="1"/>
    </xf>
    <xf numFmtId="164" fontId="34" fillId="0" borderId="0" xfId="0" applyNumberFormat="1" applyFont="1" applyBorder="1" applyAlignment="1" applyProtection="1">
      <alignment horizontal="left"/>
      <protection hidden="1"/>
    </xf>
    <xf numFmtId="0" fontId="34" fillId="0" borderId="0" xfId="0" applyFont="1" applyFill="1" applyBorder="1" applyProtection="1">
      <protection hidden="1"/>
    </xf>
    <xf numFmtId="164" fontId="0" fillId="0" borderId="0" xfId="0" applyNumberFormat="1" applyBorder="1" applyAlignment="1" applyProtection="1">
      <alignment horizontal="left"/>
      <protection locked="0"/>
    </xf>
    <xf numFmtId="0" fontId="0" fillId="0" borderId="0" xfId="0" applyFill="1" applyBorder="1" applyProtection="1">
      <protection locked="0"/>
    </xf>
    <xf numFmtId="0" fontId="0" fillId="0" borderId="0" xfId="0" applyNumberFormat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2" fontId="34" fillId="0" borderId="0" xfId="0" applyNumberFormat="1" applyFont="1" applyFill="1" applyBorder="1" applyAlignment="1" applyProtection="1">
      <alignment horizontal="center"/>
      <protection hidden="1"/>
    </xf>
    <xf numFmtId="2" fontId="34" fillId="0" borderId="16" xfId="0" applyNumberFormat="1" applyFont="1" applyBorder="1" applyAlignment="1" applyProtection="1">
      <alignment horizontal="center"/>
      <protection hidden="1"/>
    </xf>
    <xf numFmtId="0" fontId="0" fillId="24" borderId="38" xfId="0" applyFill="1" applyBorder="1" applyProtection="1"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64" fontId="18" fillId="0" borderId="0" xfId="0" applyNumberFormat="1" applyFont="1" applyAlignment="1" applyProtection="1">
      <alignment horizontal="left"/>
      <protection locked="0"/>
    </xf>
    <xf numFmtId="2" fontId="19" fillId="0" borderId="0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hidden="1"/>
    </xf>
    <xf numFmtId="2" fontId="34" fillId="24" borderId="16" xfId="0" applyNumberFormat="1" applyFont="1" applyFill="1" applyBorder="1" applyAlignment="1" applyProtection="1">
      <alignment horizontal="center"/>
      <protection locked="0"/>
    </xf>
    <xf numFmtId="0" fontId="0" fillId="6" borderId="16" xfId="0" applyFont="1" applyFill="1" applyBorder="1" applyProtection="1">
      <protection locked="0"/>
    </xf>
    <xf numFmtId="2" fontId="34" fillId="15" borderId="16" xfId="0" applyNumberFormat="1" applyFont="1" applyFill="1" applyBorder="1" applyProtection="1">
      <protection hidden="1"/>
    </xf>
    <xf numFmtId="164" fontId="34" fillId="0" borderId="0" xfId="0" applyNumberFormat="1" applyFont="1" applyAlignment="1" applyProtection="1">
      <alignment horizontal="center"/>
      <protection locked="0"/>
    </xf>
    <xf numFmtId="0" fontId="34" fillId="0" borderId="0" xfId="0" applyFont="1" applyBorder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center"/>
      <protection hidden="1"/>
    </xf>
    <xf numFmtId="2" fontId="19" fillId="0" borderId="0" xfId="0" applyNumberFormat="1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19" fillId="0" borderId="16" xfId="0" applyFont="1" applyBorder="1" applyAlignment="1" applyProtection="1">
      <alignment horizontal="center"/>
      <protection hidden="1"/>
    </xf>
    <xf numFmtId="2" fontId="34" fillId="24" borderId="16" xfId="0" applyNumberFormat="1" applyFont="1" applyFill="1" applyBorder="1" applyAlignment="1" applyProtection="1">
      <alignment horizontal="center"/>
      <protection hidden="1"/>
    </xf>
    <xf numFmtId="2" fontId="34" fillId="4" borderId="16" xfId="0" applyNumberFormat="1" applyFont="1" applyFill="1" applyBorder="1" applyAlignment="1" applyProtection="1">
      <alignment horizontal="center"/>
      <protection hidden="1"/>
    </xf>
    <xf numFmtId="0" fontId="34" fillId="0" borderId="0" xfId="0" applyFont="1" applyBorder="1" applyAlignment="1" applyProtection="1">
      <alignment horizontal="center"/>
      <protection hidden="1"/>
    </xf>
    <xf numFmtId="0" fontId="34" fillId="0" borderId="0" xfId="0" applyFont="1" applyFill="1" applyBorder="1" applyAlignment="1" applyProtection="1">
      <alignment horizontal="center"/>
      <protection hidden="1"/>
    </xf>
    <xf numFmtId="2" fontId="34" fillId="15" borderId="16" xfId="0" applyNumberFormat="1" applyFont="1" applyFill="1" applyBorder="1" applyAlignment="1" applyProtection="1">
      <alignment horizontal="center"/>
      <protection hidden="1"/>
    </xf>
    <xf numFmtId="2" fontId="34" fillId="25" borderId="0" xfId="0" applyNumberFormat="1" applyFont="1" applyFill="1" applyBorder="1" applyAlignment="1" applyProtection="1">
      <alignment horizontal="center"/>
      <protection hidden="1"/>
    </xf>
    <xf numFmtId="2" fontId="19" fillId="0" borderId="26" xfId="0" applyNumberFormat="1" applyFont="1" applyBorder="1" applyAlignment="1" applyProtection="1">
      <alignment horizontal="center"/>
      <protection hidden="1"/>
    </xf>
    <xf numFmtId="0" fontId="19" fillId="0" borderId="26" xfId="0" applyFont="1" applyBorder="1" applyAlignment="1" applyProtection="1">
      <alignment horizontal="center"/>
      <protection hidden="1"/>
    </xf>
    <xf numFmtId="2" fontId="34" fillId="0" borderId="26" xfId="0" applyNumberFormat="1" applyFont="1" applyFill="1" applyBorder="1" applyAlignment="1" applyProtection="1">
      <alignment horizontal="center"/>
      <protection hidden="1"/>
    </xf>
    <xf numFmtId="0" fontId="34" fillId="0" borderId="26" xfId="0" applyFont="1" applyBorder="1" applyAlignment="1" applyProtection="1">
      <alignment horizontal="center"/>
      <protection hidden="1"/>
    </xf>
    <xf numFmtId="0" fontId="34" fillId="0" borderId="26" xfId="0" applyFont="1" applyFill="1" applyBorder="1" applyProtection="1">
      <protection hidden="1"/>
    </xf>
    <xf numFmtId="0" fontId="19" fillId="0" borderId="0" xfId="0" applyFont="1" applyBorder="1" applyAlignment="1" applyProtection="1">
      <alignment horizontal="left"/>
      <protection locked="0"/>
    </xf>
    <xf numFmtId="0" fontId="22" fillId="0" borderId="0" xfId="27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Protection="1">
      <protection locked="0"/>
    </xf>
    <xf numFmtId="0" fontId="19" fillId="0" borderId="0" xfId="0" applyFont="1" applyBorder="1" applyAlignment="1" applyProtection="1">
      <alignment horizontal="right"/>
      <protection hidden="1"/>
    </xf>
    <xf numFmtId="0" fontId="0" fillId="0" borderId="42" xfId="0" applyFont="1" applyFill="1" applyBorder="1" applyProtection="1">
      <protection hidden="1"/>
    </xf>
    <xf numFmtId="0" fontId="0" fillId="0" borderId="0" xfId="0" applyProtection="1">
      <protection hidden="1"/>
    </xf>
    <xf numFmtId="0" fontId="34" fillId="25" borderId="0" xfId="0" applyFont="1" applyFill="1" applyBorder="1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left"/>
      <protection hidden="1"/>
    </xf>
    <xf numFmtId="2" fontId="19" fillId="0" borderId="26" xfId="0" applyNumberFormat="1" applyFont="1" applyFill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2" fontId="0" fillId="0" borderId="14" xfId="0" applyNumberFormat="1" applyBorder="1" applyAlignment="1" applyProtection="1">
      <alignment horizontal="center"/>
      <protection hidden="1"/>
    </xf>
    <xf numFmtId="2" fontId="34" fillId="0" borderId="18" xfId="0" applyNumberFormat="1" applyFont="1" applyBorder="1" applyAlignment="1" applyProtection="1">
      <alignment horizontal="center"/>
      <protection hidden="1"/>
    </xf>
    <xf numFmtId="2" fontId="0" fillId="0" borderId="0" xfId="0" applyNumberFormat="1" applyFill="1" applyBorder="1" applyProtection="1">
      <protection hidden="1"/>
    </xf>
    <xf numFmtId="2" fontId="34" fillId="0" borderId="0" xfId="0" applyNumberFormat="1" applyFont="1" applyAlignment="1" applyProtection="1">
      <alignment horizontal="center"/>
      <protection hidden="1"/>
    </xf>
    <xf numFmtId="2" fontId="0" fillId="0" borderId="0" xfId="0" applyNumberFormat="1" applyFont="1" applyBorder="1" applyAlignment="1" applyProtection="1">
      <alignment horizontal="center"/>
      <protection hidden="1"/>
    </xf>
    <xf numFmtId="0" fontId="25" fillId="0" borderId="0" xfId="0" applyFont="1" applyFill="1" applyBorder="1" applyProtection="1">
      <protection locked="0"/>
    </xf>
    <xf numFmtId="0" fontId="19" fillId="0" borderId="0" xfId="0" applyFont="1" applyBorder="1" applyProtection="1">
      <protection hidden="1"/>
    </xf>
    <xf numFmtId="49" fontId="13" fillId="27" borderId="16" xfId="32" applyNumberFormat="1" applyFont="1" applyFill="1" applyBorder="1" applyAlignment="1" applyProtection="1">
      <alignment horizontal="center"/>
      <protection locked="0"/>
    </xf>
    <xf numFmtId="2" fontId="13" fillId="27" borderId="16" xfId="32" applyNumberFormat="1" applyFont="1" applyFill="1" applyBorder="1" applyAlignment="1" applyProtection="1">
      <alignment horizontal="center"/>
      <protection locked="0"/>
    </xf>
    <xf numFmtId="0" fontId="22" fillId="0" borderId="0" xfId="27" applyNumberFormat="1" applyFont="1" applyFill="1" applyBorder="1" applyAlignment="1" applyProtection="1">
      <protection hidden="1"/>
    </xf>
    <xf numFmtId="0" fontId="0" fillId="0" borderId="0" xfId="0" applyBorder="1" applyAlignment="1" applyProtection="1">
      <alignment horizontal="left"/>
      <protection hidden="1"/>
    </xf>
    <xf numFmtId="0" fontId="18" fillId="0" borderId="0" xfId="0" applyFont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18" fillId="0" borderId="13" xfId="0" applyFont="1" applyBorder="1" applyAlignment="1" applyProtection="1">
      <alignment horizontal="left"/>
      <protection locked="0"/>
    </xf>
    <xf numFmtId="0" fontId="18" fillId="0" borderId="12" xfId="0" applyFont="1" applyBorder="1" applyAlignment="1" applyProtection="1">
      <alignment horizontal="left"/>
      <protection locked="0"/>
    </xf>
    <xf numFmtId="0" fontId="18" fillId="0" borderId="13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6" borderId="16" xfId="0" applyFont="1" applyFill="1" applyBorder="1" applyAlignment="1" applyProtection="1">
      <alignment horizontal="left"/>
      <protection locked="0"/>
    </xf>
    <xf numFmtId="0" fontId="18" fillId="0" borderId="14" xfId="0" applyFont="1" applyBorder="1" applyAlignment="1" applyProtection="1">
      <alignment horizontal="left"/>
      <protection locked="0"/>
    </xf>
    <xf numFmtId="0" fontId="18" fillId="0" borderId="15" xfId="0" applyFont="1" applyBorder="1" applyAlignment="1" applyProtection="1">
      <alignment horizontal="left"/>
      <protection locked="0"/>
    </xf>
    <xf numFmtId="0" fontId="18" fillId="0" borderId="29" xfId="0" applyFont="1" applyBorder="1" applyAlignment="1" applyProtection="1">
      <alignment horizontal="left"/>
      <protection locked="0"/>
    </xf>
    <xf numFmtId="0" fontId="18" fillId="0" borderId="28" xfId="0" applyFont="1" applyBorder="1" applyAlignment="1" applyProtection="1">
      <alignment horizontal="left"/>
      <protection hidden="1"/>
    </xf>
    <xf numFmtId="0" fontId="18" fillId="0" borderId="10" xfId="0" applyFont="1" applyBorder="1" applyAlignment="1" applyProtection="1">
      <alignment horizontal="left"/>
      <protection hidden="1"/>
    </xf>
    <xf numFmtId="0" fontId="18" fillId="0" borderId="11" xfId="0" applyFont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18" fillId="0" borderId="13" xfId="0" applyFont="1" applyBorder="1" applyAlignment="1" applyProtection="1">
      <alignment horizontal="left"/>
      <protection hidden="1"/>
    </xf>
    <xf numFmtId="0" fontId="18" fillId="0" borderId="12" xfId="0" applyFont="1" applyBorder="1" applyAlignment="1" applyProtection="1">
      <alignment horizontal="left"/>
      <protection hidden="1"/>
    </xf>
    <xf numFmtId="0" fontId="18" fillId="0" borderId="13" xfId="0" applyFont="1" applyFill="1" applyBorder="1" applyAlignment="1" applyProtection="1">
      <alignment horizontal="left"/>
      <protection hidden="1"/>
    </xf>
    <xf numFmtId="0" fontId="18" fillId="0" borderId="0" xfId="0" applyFont="1" applyAlignment="1" applyProtection="1">
      <alignment horizontal="left"/>
      <protection hidden="1"/>
    </xf>
    <xf numFmtId="0" fontId="19" fillId="21" borderId="44" xfId="0" applyFont="1" applyFill="1" applyBorder="1" applyAlignment="1" applyProtection="1">
      <alignment horizontal="left"/>
      <protection hidden="1"/>
    </xf>
    <xf numFmtId="0" fontId="19" fillId="21" borderId="33" xfId="0" applyFont="1" applyFill="1" applyBorder="1" applyAlignment="1" applyProtection="1">
      <alignment horizontal="left"/>
      <protection hidden="1"/>
    </xf>
    <xf numFmtId="0" fontId="19" fillId="21" borderId="45" xfId="0" applyFont="1" applyFill="1" applyBorder="1" applyAlignment="1" applyProtection="1">
      <alignment horizontal="left"/>
      <protection hidden="1"/>
    </xf>
    <xf numFmtId="0" fontId="22" fillId="0" borderId="0" xfId="27" applyNumberFormat="1" applyFont="1" applyFill="1" applyBorder="1" applyAlignment="1" applyProtection="1">
      <alignment horizontal="left"/>
      <protection hidden="1"/>
    </xf>
    <xf numFmtId="0" fontId="31" fillId="0" borderId="23" xfId="32" applyFont="1" applyBorder="1" applyAlignment="1" applyProtection="1">
      <alignment horizontal="left"/>
      <protection locked="0"/>
    </xf>
    <xf numFmtId="0" fontId="19" fillId="21" borderId="20" xfId="0" applyFont="1" applyFill="1" applyBorder="1" applyProtection="1">
      <protection hidden="1"/>
    </xf>
    <xf numFmtId="0" fontId="19" fillId="21" borderId="21" xfId="0" applyFont="1" applyFill="1" applyBorder="1" applyProtection="1">
      <protection hidden="1"/>
    </xf>
    <xf numFmtId="0" fontId="19" fillId="21" borderId="22" xfId="0" applyFont="1" applyFill="1" applyBorder="1" applyProtection="1">
      <protection hidden="1"/>
    </xf>
    <xf numFmtId="0" fontId="19" fillId="21" borderId="23" xfId="0" applyFont="1" applyFill="1" applyBorder="1" applyProtection="1">
      <protection hidden="1"/>
    </xf>
    <xf numFmtId="0" fontId="19" fillId="21" borderId="0" xfId="0" applyFont="1" applyFill="1" applyBorder="1" applyProtection="1">
      <protection hidden="1"/>
    </xf>
    <xf numFmtId="0" fontId="19" fillId="21" borderId="24" xfId="0" applyFont="1" applyFill="1" applyBorder="1" applyProtection="1">
      <protection hidden="1"/>
    </xf>
    <xf numFmtId="0" fontId="31" fillId="0" borderId="10" xfId="32" applyFont="1" applyBorder="1" applyAlignment="1" applyProtection="1">
      <protection hidden="1"/>
    </xf>
    <xf numFmtId="0" fontId="19" fillId="0" borderId="0" xfId="0" applyFont="1" applyProtection="1">
      <protection hidden="1"/>
    </xf>
    <xf numFmtId="49" fontId="22" fillId="0" borderId="0" xfId="27" applyNumberFormat="1" applyFont="1" applyFill="1" applyBorder="1" applyAlignment="1" applyProtection="1">
      <protection hidden="1"/>
    </xf>
    <xf numFmtId="0" fontId="19" fillId="0" borderId="0" xfId="32" applyFont="1" applyBorder="1" applyAlignment="1" applyProtection="1">
      <alignment horizontal="left" vertical="center"/>
      <protection hidden="1"/>
    </xf>
    <xf numFmtId="0" fontId="18" fillId="0" borderId="0" xfId="0" applyFont="1" applyFill="1" applyBorder="1" applyAlignment="1" applyProtection="1">
      <protection hidden="1"/>
    </xf>
    <xf numFmtId="0" fontId="18" fillId="0" borderId="0" xfId="32" applyFont="1" applyFill="1" applyBorder="1" applyProtection="1">
      <protection hidden="1"/>
    </xf>
    <xf numFmtId="49" fontId="18" fillId="0" borderId="0" xfId="0" applyNumberFormat="1" applyFont="1" applyAlignment="1" applyProtection="1">
      <alignment horizontal="center"/>
      <protection hidden="1"/>
    </xf>
    <xf numFmtId="0" fontId="27" fillId="0" borderId="0" xfId="0" applyFont="1" applyProtection="1">
      <protection hidden="1"/>
    </xf>
    <xf numFmtId="0" fontId="18" fillId="0" borderId="0" xfId="0" applyFont="1" applyAlignment="1" applyProtection="1">
      <protection hidden="1"/>
    </xf>
    <xf numFmtId="0" fontId="19" fillId="21" borderId="23" xfId="0" applyFont="1" applyFill="1" applyBorder="1" applyAlignment="1" applyProtection="1">
      <protection hidden="1"/>
    </xf>
    <xf numFmtId="0" fontId="19" fillId="21" borderId="0" xfId="0" applyFont="1" applyFill="1" applyBorder="1" applyAlignment="1" applyProtection="1">
      <protection hidden="1"/>
    </xf>
    <xf numFmtId="0" fontId="19" fillId="21" borderId="24" xfId="0" applyFont="1" applyFill="1" applyBorder="1" applyAlignment="1" applyProtection="1">
      <alignment horizontal="center"/>
      <protection hidden="1"/>
    </xf>
    <xf numFmtId="0" fontId="19" fillId="21" borderId="25" xfId="0" applyFont="1" applyFill="1" applyBorder="1" applyProtection="1">
      <protection hidden="1"/>
    </xf>
    <xf numFmtId="0" fontId="19" fillId="21" borderId="26" xfId="0" applyFont="1" applyFill="1" applyBorder="1" applyProtection="1">
      <protection hidden="1"/>
    </xf>
    <xf numFmtId="0" fontId="19" fillId="21" borderId="27" xfId="0" applyFont="1" applyFill="1" applyBorder="1" applyProtection="1">
      <protection hidden="1"/>
    </xf>
    <xf numFmtId="0" fontId="33" fillId="0" borderId="0" xfId="0" applyFont="1" applyProtection="1">
      <protection hidden="1"/>
    </xf>
    <xf numFmtId="49" fontId="18" fillId="0" borderId="16" xfId="0" applyNumberFormat="1" applyFont="1" applyBorder="1" applyAlignment="1" applyProtection="1">
      <alignment horizontal="left"/>
      <protection locked="0"/>
    </xf>
    <xf numFmtId="0" fontId="19" fillId="0" borderId="0" xfId="32" applyFont="1" applyFill="1" applyBorder="1" applyProtection="1">
      <protection hidden="1"/>
    </xf>
    <xf numFmtId="0" fontId="32" fillId="0" borderId="0" xfId="32" applyFont="1" applyFill="1" applyBorder="1" applyAlignment="1" applyProtection="1">
      <alignment horizontal="left"/>
      <protection hidden="1"/>
    </xf>
    <xf numFmtId="49" fontId="18" fillId="0" borderId="0" xfId="0" applyNumberFormat="1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0" fillId="0" borderId="46" xfId="0" applyFont="1" applyBorder="1" applyAlignment="1" applyProtection="1">
      <alignment horizontal="left"/>
      <protection hidden="1"/>
    </xf>
    <xf numFmtId="0" fontId="0" fillId="0" borderId="46" xfId="0" applyFont="1" applyBorder="1" applyProtection="1">
      <protection hidden="1"/>
    </xf>
    <xf numFmtId="0" fontId="0" fillId="0" borderId="16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center"/>
      <protection locked="0"/>
    </xf>
    <xf numFmtId="2" fontId="0" fillId="4" borderId="16" xfId="0" applyNumberFormat="1" applyFill="1" applyBorder="1" applyAlignment="1" applyProtection="1">
      <alignment horizontal="center"/>
      <protection locked="0"/>
    </xf>
    <xf numFmtId="2" fontId="0" fillId="6" borderId="16" xfId="0" applyNumberFormat="1" applyFill="1" applyBorder="1" applyAlignment="1" applyProtection="1">
      <alignment horizontal="center"/>
      <protection locked="0"/>
    </xf>
    <xf numFmtId="2" fontId="34" fillId="0" borderId="0" xfId="0" applyNumberFormat="1" applyFont="1" applyFill="1" applyBorder="1" applyAlignment="1" applyProtection="1">
      <alignment horizontal="center"/>
      <protection locked="0"/>
    </xf>
    <xf numFmtId="2" fontId="18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hidden="1"/>
    </xf>
    <xf numFmtId="0" fontId="25" fillId="0" borderId="0" xfId="0" applyFont="1" applyProtection="1">
      <protection hidden="1"/>
    </xf>
    <xf numFmtId="0" fontId="34" fillId="0" borderId="14" xfId="0" applyFont="1" applyFill="1" applyBorder="1" applyProtection="1">
      <protection hidden="1"/>
    </xf>
    <xf numFmtId="0" fontId="0" fillId="0" borderId="14" xfId="0" applyBorder="1" applyProtection="1">
      <protection hidden="1"/>
    </xf>
    <xf numFmtId="2" fontId="0" fillId="0" borderId="14" xfId="0" applyNumberFormat="1" applyFill="1" applyBorder="1" applyAlignment="1" applyProtection="1">
      <alignment horizontal="center"/>
      <protection hidden="1"/>
    </xf>
    <xf numFmtId="0" fontId="34" fillId="0" borderId="18" xfId="0" applyFont="1" applyBorder="1" applyAlignment="1" applyProtection="1">
      <alignment horizontal="left"/>
      <protection hidden="1"/>
    </xf>
    <xf numFmtId="0" fontId="0" fillId="0" borderId="18" xfId="0" applyBorder="1" applyProtection="1">
      <protection hidden="1"/>
    </xf>
    <xf numFmtId="0" fontId="34" fillId="0" borderId="18" xfId="0" applyFont="1" applyBorder="1" applyProtection="1">
      <protection hidden="1"/>
    </xf>
    <xf numFmtId="0" fontId="0" fillId="0" borderId="17" xfId="0" applyBorder="1" applyProtection="1">
      <protection hidden="1"/>
    </xf>
    <xf numFmtId="0" fontId="0" fillId="0" borderId="16" xfId="0" applyFont="1" applyBorder="1" applyProtection="1">
      <protection hidden="1"/>
    </xf>
    <xf numFmtId="0" fontId="34" fillId="0" borderId="16" xfId="0" applyFont="1" applyBorder="1" applyProtection="1">
      <protection hidden="1"/>
    </xf>
    <xf numFmtId="0" fontId="0" fillId="0" borderId="0" xfId="0" applyFill="1" applyProtection="1">
      <protection hidden="1"/>
    </xf>
    <xf numFmtId="0" fontId="34" fillId="0" borderId="16" xfId="0" applyFont="1" applyBorder="1" applyAlignment="1" applyProtection="1">
      <alignment horizontal="left"/>
      <protection hidden="1"/>
    </xf>
    <xf numFmtId="165" fontId="0" fillId="0" borderId="16" xfId="0" applyNumberFormat="1" applyBorder="1" applyProtection="1">
      <protection hidden="1"/>
    </xf>
    <xf numFmtId="2" fontId="36" fillId="0" borderId="0" xfId="0" applyNumberFormat="1" applyFont="1" applyBorder="1" applyAlignment="1" applyProtection="1">
      <alignment horizontal="center"/>
      <protection hidden="1"/>
    </xf>
    <xf numFmtId="49" fontId="0" fillId="0" borderId="16" xfId="0" applyNumberFormat="1" applyFont="1" applyBorder="1" applyAlignment="1" applyProtection="1">
      <alignment horizontal="left"/>
      <protection hidden="1"/>
    </xf>
    <xf numFmtId="164" fontId="0" fillId="0" borderId="16" xfId="0" applyNumberFormat="1" applyFont="1" applyBorder="1" applyAlignment="1" applyProtection="1">
      <alignment horizontal="left"/>
      <protection hidden="1"/>
    </xf>
    <xf numFmtId="0" fontId="0" fillId="0" borderId="16" xfId="0" applyNumberFormat="1" applyFont="1" applyBorder="1" applyAlignment="1" applyProtection="1">
      <alignment horizontal="left"/>
      <protection hidden="1"/>
    </xf>
    <xf numFmtId="164" fontId="0" fillId="0" borderId="0" xfId="0" applyNumberFormat="1" applyBorder="1" applyAlignment="1" applyProtection="1">
      <alignment horizontal="left"/>
      <protection hidden="1"/>
    </xf>
    <xf numFmtId="0" fontId="0" fillId="0" borderId="0" xfId="0" applyNumberFormat="1" applyBorder="1" applyAlignment="1" applyProtection="1">
      <alignment horizontal="left"/>
      <protection hidden="1"/>
    </xf>
    <xf numFmtId="0" fontId="34" fillId="0" borderId="43" xfId="0" applyFont="1" applyBorder="1" applyProtection="1">
      <protection hidden="1"/>
    </xf>
    <xf numFmtId="0" fontId="0" fillId="0" borderId="16" xfId="0" applyFill="1" applyBorder="1" applyProtection="1">
      <protection hidden="1"/>
    </xf>
    <xf numFmtId="167" fontId="0" fillId="0" borderId="16" xfId="0" applyNumberFormat="1" applyFill="1" applyBorder="1" applyProtection="1">
      <protection hidden="1"/>
    </xf>
    <xf numFmtId="165" fontId="0" fillId="0" borderId="0" xfId="0" applyNumberFormat="1" applyBorder="1" applyProtection="1">
      <protection hidden="1"/>
    </xf>
    <xf numFmtId="0" fontId="34" fillId="0" borderId="0" xfId="0" applyFont="1" applyFill="1" applyProtection="1">
      <protection hidden="1"/>
    </xf>
    <xf numFmtId="167" fontId="0" fillId="0" borderId="0" xfId="0" applyNumberFormat="1" applyFill="1" applyBorder="1" applyProtection="1">
      <protection hidden="1"/>
    </xf>
    <xf numFmtId="0" fontId="0" fillId="0" borderId="16" xfId="0" applyFill="1" applyBorder="1" applyAlignment="1" applyProtection="1">
      <alignment horizontal="center"/>
      <protection locked="0"/>
    </xf>
    <xf numFmtId="2" fontId="18" fillId="0" borderId="0" xfId="0" applyNumberFormat="1" applyFont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right"/>
      <protection locked="0"/>
    </xf>
    <xf numFmtId="0" fontId="0" fillId="0" borderId="42" xfId="0" applyFont="1" applyFill="1" applyBorder="1" applyProtection="1">
      <protection locked="0"/>
    </xf>
    <xf numFmtId="2" fontId="34" fillId="0" borderId="0" xfId="0" applyNumberFormat="1" applyFont="1" applyAlignment="1" applyProtection="1">
      <alignment horizontal="center"/>
      <protection locked="0"/>
    </xf>
    <xf numFmtId="2" fontId="19" fillId="0" borderId="0" xfId="0" applyNumberFormat="1" applyFont="1" applyAlignment="1" applyProtection="1">
      <alignment horizontal="center"/>
      <protection locked="0"/>
    </xf>
    <xf numFmtId="0" fontId="19" fillId="0" borderId="20" xfId="0" applyFont="1" applyBorder="1" applyAlignment="1" applyProtection="1">
      <alignment horizontal="center"/>
      <protection locked="0"/>
    </xf>
    <xf numFmtId="0" fontId="19" fillId="0" borderId="21" xfId="0" applyFont="1" applyBorder="1" applyAlignment="1" applyProtection="1">
      <alignment horizontal="center"/>
      <protection locked="0"/>
    </xf>
    <xf numFmtId="2" fontId="19" fillId="0" borderId="21" xfId="0" applyNumberFormat="1" applyFont="1" applyBorder="1" applyAlignment="1" applyProtection="1">
      <alignment horizontal="center"/>
      <protection locked="0"/>
    </xf>
    <xf numFmtId="0" fontId="19" fillId="0" borderId="22" xfId="0" applyFont="1" applyBorder="1" applyAlignment="1" applyProtection="1">
      <alignment horizontal="center"/>
      <protection locked="0"/>
    </xf>
    <xf numFmtId="0" fontId="19" fillId="0" borderId="23" xfId="0" applyFont="1" applyBorder="1" applyAlignment="1" applyProtection="1">
      <alignment horizontal="center"/>
      <protection locked="0"/>
    </xf>
    <xf numFmtId="0" fontId="19" fillId="0" borderId="24" xfId="0" applyFont="1" applyBorder="1" applyAlignment="1" applyProtection="1">
      <alignment horizontal="center"/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0" fontId="19" fillId="0" borderId="25" xfId="0" applyFont="1" applyBorder="1" applyAlignment="1" applyProtection="1">
      <alignment horizontal="center"/>
      <protection locked="0"/>
    </xf>
    <xf numFmtId="0" fontId="19" fillId="0" borderId="26" xfId="0" applyFont="1" applyBorder="1" applyAlignment="1" applyProtection="1">
      <alignment horizontal="left"/>
      <protection locked="0"/>
    </xf>
    <xf numFmtId="2" fontId="19" fillId="0" borderId="26" xfId="0" applyNumberFormat="1" applyFont="1" applyBorder="1" applyAlignment="1" applyProtection="1">
      <alignment horizontal="center"/>
      <protection locked="0"/>
    </xf>
    <xf numFmtId="0" fontId="19" fillId="0" borderId="26" xfId="0" applyFont="1" applyBorder="1" applyAlignment="1" applyProtection="1">
      <alignment horizontal="center"/>
      <protection locked="0"/>
    </xf>
    <xf numFmtId="2" fontId="19" fillId="0" borderId="26" xfId="0" applyNumberFormat="1" applyFont="1" applyFill="1" applyBorder="1" applyAlignment="1" applyProtection="1">
      <alignment horizontal="center"/>
      <protection locked="0"/>
    </xf>
    <xf numFmtId="0" fontId="34" fillId="0" borderId="26" xfId="0" applyFont="1" applyFill="1" applyBorder="1" applyProtection="1">
      <protection locked="0"/>
    </xf>
    <xf numFmtId="2" fontId="34" fillId="0" borderId="26" xfId="0" applyNumberFormat="1" applyFont="1" applyFill="1" applyBorder="1" applyAlignment="1" applyProtection="1">
      <alignment horizontal="center"/>
      <protection locked="0"/>
    </xf>
    <xf numFmtId="0" fontId="19" fillId="0" borderId="27" xfId="0" applyFont="1" applyBorder="1" applyAlignment="1" applyProtection="1">
      <alignment horizontal="center"/>
      <protection locked="0"/>
    </xf>
    <xf numFmtId="0" fontId="18" fillId="0" borderId="24" xfId="0" applyFont="1" applyBorder="1" applyAlignment="1" applyProtection="1">
      <alignment horizontal="center"/>
      <protection locked="0"/>
    </xf>
    <xf numFmtId="0" fontId="34" fillId="0" borderId="24" xfId="0" applyFont="1" applyBorder="1" applyAlignment="1" applyProtection="1">
      <alignment horizontal="center"/>
      <protection locked="0"/>
    </xf>
    <xf numFmtId="0" fontId="34" fillId="25" borderId="24" xfId="0" applyFont="1" applyFill="1" applyBorder="1" applyAlignment="1" applyProtection="1">
      <alignment horizontal="center"/>
      <protection locked="0"/>
    </xf>
    <xf numFmtId="0" fontId="34" fillId="0" borderId="26" xfId="0" applyFont="1" applyBorder="1" applyAlignment="1" applyProtection="1">
      <alignment horizontal="center"/>
      <protection locked="0"/>
    </xf>
    <xf numFmtId="167" fontId="0" fillId="0" borderId="0" xfId="0" applyNumberFormat="1" applyFill="1" applyBorder="1" applyProtection="1">
      <protection locked="0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Protection="1">
      <protection locked="0"/>
    </xf>
    <xf numFmtId="0" fontId="18" fillId="0" borderId="0" xfId="0" applyFont="1" applyFill="1" applyProtection="1">
      <protection hidden="1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19" fillId="24" borderId="16" xfId="0" applyFont="1" applyFill="1" applyBorder="1" applyAlignment="1" applyProtection="1">
      <alignment horizontal="center"/>
      <protection locked="0"/>
    </xf>
    <xf numFmtId="0" fontId="19" fillId="4" borderId="16" xfId="0" applyFont="1" applyFill="1" applyBorder="1" applyAlignment="1" applyProtection="1">
      <alignment horizontal="center"/>
      <protection locked="0"/>
    </xf>
    <xf numFmtId="0" fontId="19" fillId="6" borderId="16" xfId="0" applyFont="1" applyFill="1" applyBorder="1" applyAlignment="1" applyProtection="1">
      <alignment horizontal="center"/>
      <protection locked="0"/>
    </xf>
    <xf numFmtId="0" fontId="19" fillId="11" borderId="16" xfId="0" applyFont="1" applyFill="1" applyBorder="1" applyAlignment="1" applyProtection="1">
      <alignment horizontal="center"/>
      <protection locked="0"/>
    </xf>
    <xf numFmtId="0" fontId="22" fillId="0" borderId="16" xfId="27" applyNumberFormat="1" applyFont="1" applyFill="1" applyBorder="1" applyAlignment="1" applyProtection="1">
      <alignment horizontal="center"/>
      <protection locked="0"/>
    </xf>
    <xf numFmtId="2" fontId="0" fillId="24" borderId="16" xfId="0" applyNumberFormat="1" applyFill="1" applyBorder="1" applyProtection="1">
      <protection locked="0"/>
    </xf>
    <xf numFmtId="2" fontId="0" fillId="4" borderId="16" xfId="0" applyNumberFormat="1" applyFill="1" applyBorder="1" applyProtection="1">
      <protection locked="0"/>
    </xf>
    <xf numFmtId="2" fontId="0" fillId="6" borderId="16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2" fontId="0" fillId="11" borderId="16" xfId="0" applyNumberFormat="1" applyFill="1" applyBorder="1" applyProtection="1">
      <protection locked="0"/>
    </xf>
    <xf numFmtId="0" fontId="19" fillId="0" borderId="47" xfId="0" applyFont="1" applyBorder="1" applyProtection="1">
      <protection locked="0"/>
    </xf>
    <xf numFmtId="0" fontId="18" fillId="0" borderId="47" xfId="0" applyFont="1" applyFill="1" applyBorder="1" applyProtection="1">
      <protection locked="0"/>
    </xf>
    <xf numFmtId="0" fontId="0" fillId="0" borderId="47" xfId="0" applyBorder="1" applyProtection="1">
      <protection locked="0"/>
    </xf>
    <xf numFmtId="0" fontId="0" fillId="0" borderId="47" xfId="0" applyFill="1" applyBorder="1" applyProtection="1">
      <protection locked="0"/>
    </xf>
    <xf numFmtId="2" fontId="0" fillId="24" borderId="48" xfId="0" applyNumberFormat="1" applyFill="1" applyBorder="1" applyProtection="1">
      <protection locked="0"/>
    </xf>
    <xf numFmtId="2" fontId="0" fillId="4" borderId="49" xfId="0" applyNumberFormat="1" applyFill="1" applyBorder="1" applyProtection="1">
      <protection locked="0"/>
    </xf>
    <xf numFmtId="2" fontId="0" fillId="6" borderId="50" xfId="0" applyNumberFormat="1" applyFill="1" applyBorder="1" applyProtection="1">
      <protection locked="0"/>
    </xf>
    <xf numFmtId="2" fontId="34" fillId="11" borderId="38" xfId="0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right"/>
      <protection hidden="1"/>
    </xf>
    <xf numFmtId="0" fontId="20" fillId="7" borderId="28" xfId="0" applyFont="1" applyFill="1" applyBorder="1" applyProtection="1">
      <protection hidden="1"/>
    </xf>
    <xf numFmtId="0" fontId="21" fillId="7" borderId="10" xfId="0" applyFont="1" applyFill="1" applyBorder="1" applyProtection="1">
      <protection hidden="1"/>
    </xf>
    <xf numFmtId="0" fontId="18" fillId="7" borderId="10" xfId="0" applyFont="1" applyFill="1" applyBorder="1" applyProtection="1">
      <protection hidden="1"/>
    </xf>
    <xf numFmtId="0" fontId="18" fillId="7" borderId="11" xfId="0" applyFont="1" applyFill="1" applyBorder="1" applyProtection="1">
      <protection hidden="1"/>
    </xf>
    <xf numFmtId="0" fontId="18" fillId="7" borderId="12" xfId="0" applyFont="1" applyFill="1" applyBorder="1" applyProtection="1">
      <protection hidden="1"/>
    </xf>
    <xf numFmtId="0" fontId="18" fillId="7" borderId="0" xfId="0" applyFont="1" applyFill="1" applyBorder="1" applyProtection="1">
      <protection hidden="1"/>
    </xf>
    <xf numFmtId="0" fontId="22" fillId="7" borderId="0" xfId="27" applyNumberFormat="1" applyFont="1" applyFill="1" applyBorder="1" applyAlignment="1" applyProtection="1">
      <protection hidden="1"/>
    </xf>
    <xf numFmtId="0" fontId="18" fillId="7" borderId="13" xfId="0" applyFont="1" applyFill="1" applyBorder="1" applyProtection="1">
      <protection hidden="1"/>
    </xf>
    <xf numFmtId="0" fontId="18" fillId="7" borderId="29" xfId="0" applyFont="1" applyFill="1" applyBorder="1" applyProtection="1">
      <protection hidden="1"/>
    </xf>
    <xf numFmtId="0" fontId="18" fillId="7" borderId="14" xfId="0" applyFont="1" applyFill="1" applyBorder="1" applyProtection="1">
      <protection hidden="1"/>
    </xf>
    <xf numFmtId="0" fontId="22" fillId="7" borderId="14" xfId="27" applyNumberFormat="1" applyFont="1" applyFill="1" applyBorder="1" applyAlignment="1" applyProtection="1">
      <protection hidden="1"/>
    </xf>
    <xf numFmtId="0" fontId="18" fillId="7" borderId="15" xfId="0" applyFont="1" applyFill="1" applyBorder="1" applyProtection="1">
      <protection hidden="1"/>
    </xf>
    <xf numFmtId="0" fontId="18" fillId="4" borderId="28" xfId="0" applyFont="1" applyFill="1" applyBorder="1" applyProtection="1">
      <protection hidden="1"/>
    </xf>
    <xf numFmtId="0" fontId="18" fillId="4" borderId="10" xfId="0" applyFont="1" applyFill="1" applyBorder="1" applyProtection="1">
      <protection hidden="1"/>
    </xf>
    <xf numFmtId="0" fontId="24" fillId="4" borderId="10" xfId="27" applyNumberFormat="1" applyFont="1" applyFill="1" applyBorder="1" applyAlignment="1" applyProtection="1">
      <protection hidden="1"/>
    </xf>
    <xf numFmtId="0" fontId="18" fillId="4" borderId="11" xfId="0" applyFont="1" applyFill="1" applyBorder="1" applyProtection="1">
      <protection hidden="1"/>
    </xf>
    <xf numFmtId="0" fontId="18" fillId="4" borderId="12" xfId="0" applyFont="1" applyFill="1" applyBorder="1" applyProtection="1">
      <protection hidden="1"/>
    </xf>
    <xf numFmtId="0" fontId="18" fillId="4" borderId="0" xfId="0" applyFont="1" applyFill="1" applyBorder="1" applyProtection="1">
      <protection hidden="1"/>
    </xf>
    <xf numFmtId="0" fontId="24" fillId="4" borderId="0" xfId="27" applyNumberFormat="1" applyFont="1" applyFill="1" applyBorder="1" applyAlignment="1" applyProtection="1">
      <protection hidden="1"/>
    </xf>
    <xf numFmtId="0" fontId="18" fillId="4" borderId="13" xfId="0" applyFont="1" applyFill="1" applyBorder="1" applyProtection="1">
      <protection hidden="1"/>
    </xf>
    <xf numFmtId="0" fontId="24" fillId="4" borderId="13" xfId="27" applyNumberFormat="1" applyFont="1" applyFill="1" applyBorder="1" applyAlignment="1" applyProtection="1">
      <protection hidden="1"/>
    </xf>
    <xf numFmtId="0" fontId="19" fillId="4" borderId="12" xfId="0" applyFont="1" applyFill="1" applyBorder="1" applyAlignment="1" applyProtection="1">
      <protection hidden="1"/>
    </xf>
    <xf numFmtId="0" fontId="19" fillId="4" borderId="0" xfId="0" applyFont="1" applyFill="1" applyBorder="1" applyAlignment="1" applyProtection="1">
      <protection hidden="1"/>
    </xf>
    <xf numFmtId="0" fontId="18" fillId="4" borderId="0" xfId="0" applyFont="1" applyFill="1" applyBorder="1" applyAlignment="1" applyProtection="1">
      <protection hidden="1"/>
    </xf>
    <xf numFmtId="0" fontId="22" fillId="4" borderId="12" xfId="27" applyNumberFormat="1" applyFont="1" applyFill="1" applyBorder="1" applyAlignment="1" applyProtection="1">
      <protection hidden="1"/>
    </xf>
    <xf numFmtId="0" fontId="22" fillId="4" borderId="0" xfId="27" applyNumberFormat="1" applyFont="1" applyFill="1" applyBorder="1" applyAlignment="1" applyProtection="1">
      <protection hidden="1"/>
    </xf>
    <xf numFmtId="0" fontId="18" fillId="4" borderId="29" xfId="0" applyFont="1" applyFill="1" applyBorder="1" applyProtection="1">
      <protection hidden="1"/>
    </xf>
    <xf numFmtId="0" fontId="18" fillId="4" borderId="14" xfId="0" applyFont="1" applyFill="1" applyBorder="1" applyProtection="1">
      <protection hidden="1"/>
    </xf>
    <xf numFmtId="0" fontId="18" fillId="4" borderId="15" xfId="0" applyFont="1" applyFill="1" applyBorder="1" applyProtection="1">
      <protection hidden="1"/>
    </xf>
    <xf numFmtId="0" fontId="18" fillId="8" borderId="28" xfId="0" applyFont="1" applyFill="1" applyBorder="1" applyProtection="1">
      <protection hidden="1"/>
    </xf>
    <xf numFmtId="0" fontId="18" fillId="8" borderId="10" xfId="0" applyFont="1" applyFill="1" applyBorder="1" applyProtection="1">
      <protection hidden="1"/>
    </xf>
    <xf numFmtId="0" fontId="22" fillId="8" borderId="10" xfId="27" applyNumberFormat="1" applyFont="1" applyFill="1" applyBorder="1" applyAlignment="1" applyProtection="1">
      <protection hidden="1"/>
    </xf>
    <xf numFmtId="0" fontId="18" fillId="8" borderId="11" xfId="0" applyFont="1" applyFill="1" applyBorder="1" applyProtection="1">
      <protection hidden="1"/>
    </xf>
    <xf numFmtId="0" fontId="24" fillId="8" borderId="12" xfId="0" applyFont="1" applyFill="1" applyBorder="1" applyProtection="1">
      <protection hidden="1"/>
    </xf>
    <xf numFmtId="0" fontId="18" fillId="8" borderId="0" xfId="0" applyFont="1" applyFill="1" applyBorder="1" applyProtection="1">
      <protection hidden="1"/>
    </xf>
    <xf numFmtId="0" fontId="22" fillId="8" borderId="0" xfId="27" applyNumberFormat="1" applyFont="1" applyFill="1" applyBorder="1" applyAlignment="1" applyProtection="1">
      <protection hidden="1"/>
    </xf>
    <xf numFmtId="0" fontId="18" fillId="8" borderId="13" xfId="0" applyFont="1" applyFill="1" applyBorder="1" applyProtection="1">
      <protection hidden="1"/>
    </xf>
    <xf numFmtId="0" fontId="18" fillId="8" borderId="12" xfId="0" applyFont="1" applyFill="1" applyBorder="1" applyProtection="1">
      <protection hidden="1"/>
    </xf>
    <xf numFmtId="0" fontId="20" fillId="8" borderId="12" xfId="0" applyFont="1" applyFill="1" applyBorder="1" applyAlignment="1" applyProtection="1">
      <protection hidden="1"/>
    </xf>
    <xf numFmtId="0" fontId="24" fillId="8" borderId="0" xfId="0" applyFont="1" applyFill="1" applyBorder="1" applyAlignment="1" applyProtection="1">
      <protection hidden="1"/>
    </xf>
    <xf numFmtId="0" fontId="19" fillId="8" borderId="0" xfId="0" applyFont="1" applyFill="1" applyBorder="1" applyAlignment="1" applyProtection="1">
      <protection hidden="1"/>
    </xf>
    <xf numFmtId="0" fontId="18" fillId="8" borderId="0" xfId="0" applyFont="1" applyFill="1" applyBorder="1" applyAlignment="1" applyProtection="1">
      <protection hidden="1"/>
    </xf>
    <xf numFmtId="0" fontId="21" fillId="8" borderId="12" xfId="0" applyFont="1" applyFill="1" applyBorder="1" applyProtection="1">
      <protection hidden="1"/>
    </xf>
    <xf numFmtId="0" fontId="18" fillId="8" borderId="29" xfId="0" applyFont="1" applyFill="1" applyBorder="1" applyProtection="1">
      <protection hidden="1"/>
    </xf>
    <xf numFmtId="0" fontId="18" fillId="8" borderId="14" xfId="0" applyFont="1" applyFill="1" applyBorder="1" applyProtection="1">
      <protection hidden="1"/>
    </xf>
    <xf numFmtId="0" fontId="18" fillId="8" borderId="15" xfId="0" applyFont="1" applyFill="1" applyBorder="1" applyProtection="1">
      <protection hidden="1"/>
    </xf>
    <xf numFmtId="0" fontId="21" fillId="0" borderId="0" xfId="0" applyFont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  <protection hidden="1"/>
    </xf>
    <xf numFmtId="2" fontId="1" fillId="28" borderId="16" xfId="32" applyNumberFormat="1" applyFont="1" applyFill="1" applyBorder="1" applyAlignment="1" applyProtection="1">
      <alignment horizontal="center"/>
      <protection hidden="1"/>
    </xf>
    <xf numFmtId="0" fontId="22" fillId="8" borderId="12" xfId="27" applyNumberFormat="1" applyFont="1" applyFill="1" applyBorder="1" applyAlignment="1" applyProtection="1">
      <protection hidden="1"/>
    </xf>
    <xf numFmtId="0" fontId="18" fillId="0" borderId="19" xfId="0" applyFont="1" applyBorder="1" applyProtection="1"/>
    <xf numFmtId="164" fontId="18" fillId="0" borderId="46" xfId="0" applyNumberFormat="1" applyFont="1" applyBorder="1" applyAlignment="1" applyProtection="1">
      <alignment horizontal="left"/>
    </xf>
    <xf numFmtId="0" fontId="18" fillId="0" borderId="46" xfId="0" applyFont="1" applyBorder="1" applyProtection="1"/>
    <xf numFmtId="0" fontId="18" fillId="0" borderId="46" xfId="0" applyFont="1" applyBorder="1" applyAlignment="1" applyProtection="1">
      <alignment horizontal="center"/>
    </xf>
    <xf numFmtId="2" fontId="18" fillId="0" borderId="46" xfId="0" applyNumberFormat="1" applyFont="1" applyBorder="1" applyAlignment="1" applyProtection="1">
      <alignment horizontal="center"/>
    </xf>
    <xf numFmtId="0" fontId="0" fillId="24" borderId="19" xfId="0" applyFill="1" applyBorder="1" applyProtection="1">
      <protection locked="0"/>
    </xf>
    <xf numFmtId="2" fontId="0" fillId="6" borderId="19" xfId="0" applyNumberFormat="1" applyFill="1" applyBorder="1" applyAlignment="1" applyProtection="1">
      <alignment horizontal="center"/>
      <protection hidden="1"/>
    </xf>
    <xf numFmtId="2" fontId="0" fillId="4" borderId="28" xfId="0" applyNumberFormat="1" applyFill="1" applyBorder="1" applyAlignment="1" applyProtection="1">
      <alignment horizontal="center"/>
      <protection hidden="1"/>
    </xf>
    <xf numFmtId="0" fontId="0" fillId="6" borderId="19" xfId="0" applyFill="1" applyBorder="1" applyProtection="1">
      <protection locked="0"/>
    </xf>
    <xf numFmtId="167" fontId="0" fillId="0" borderId="19" xfId="0" applyNumberFormat="1" applyBorder="1" applyProtection="1">
      <protection locked="0"/>
    </xf>
    <xf numFmtId="0" fontId="34" fillId="24" borderId="53" xfId="0" applyFont="1" applyFill="1" applyBorder="1" applyProtection="1">
      <protection hidden="1"/>
    </xf>
    <xf numFmtId="2" fontId="34" fillId="4" borderId="53" xfId="0" applyNumberFormat="1" applyFont="1" applyFill="1" applyBorder="1" applyAlignment="1" applyProtection="1">
      <alignment horizontal="center"/>
      <protection hidden="1"/>
    </xf>
    <xf numFmtId="2" fontId="34" fillId="6" borderId="43" xfId="0" applyNumberFormat="1" applyFont="1" applyFill="1" applyBorder="1" applyAlignment="1" applyProtection="1">
      <alignment horizontal="center"/>
      <protection hidden="1"/>
    </xf>
    <xf numFmtId="2" fontId="0" fillId="4" borderId="46" xfId="0" applyNumberFormat="1" applyFill="1" applyBorder="1" applyAlignment="1" applyProtection="1">
      <alignment horizontal="center"/>
      <protection hidden="1"/>
    </xf>
    <xf numFmtId="0" fontId="0" fillId="6" borderId="46" xfId="0" applyFill="1" applyBorder="1" applyProtection="1">
      <protection locked="0"/>
    </xf>
    <xf numFmtId="0" fontId="0" fillId="24" borderId="46" xfId="0" applyFill="1" applyBorder="1" applyProtection="1">
      <protection locked="0"/>
    </xf>
    <xf numFmtId="167" fontId="0" fillId="0" borderId="46" xfId="0" applyNumberFormat="1" applyBorder="1" applyProtection="1">
      <protection locked="0"/>
    </xf>
    <xf numFmtId="2" fontId="0" fillId="6" borderId="46" xfId="0" applyNumberFormat="1" applyFill="1" applyBorder="1" applyAlignment="1" applyProtection="1">
      <alignment horizontal="center"/>
      <protection hidden="1"/>
    </xf>
    <xf numFmtId="0" fontId="0" fillId="0" borderId="19" xfId="0" applyFont="1" applyBorder="1" applyProtection="1">
      <protection hidden="1"/>
    </xf>
    <xf numFmtId="0" fontId="0" fillId="0" borderId="46" xfId="0" applyBorder="1" applyProtection="1">
      <protection hidden="1"/>
    </xf>
    <xf numFmtId="2" fontId="0" fillId="4" borderId="46" xfId="0" quotePrefix="1" applyNumberFormat="1" applyFill="1" applyBorder="1" applyAlignment="1" applyProtection="1">
      <alignment horizontal="center"/>
      <protection hidden="1"/>
    </xf>
    <xf numFmtId="0" fontId="18" fillId="0" borderId="19" xfId="0" applyFont="1" applyBorder="1" applyAlignment="1" applyProtection="1">
      <alignment horizontal="left"/>
    </xf>
    <xf numFmtId="0" fontId="18" fillId="0" borderId="46" xfId="0" applyFont="1" applyBorder="1" applyAlignment="1" applyProtection="1">
      <alignment horizontal="left"/>
    </xf>
    <xf numFmtId="2" fontId="34" fillId="6" borderId="18" xfId="0" applyNumberFormat="1" applyFont="1" applyFill="1" applyBorder="1" applyAlignment="1" applyProtection="1">
      <alignment horizontal="center"/>
      <protection hidden="1"/>
    </xf>
    <xf numFmtId="0" fontId="22" fillId="0" borderId="0" xfId="27" applyNumberFormat="1" applyFont="1" applyFill="1" applyBorder="1" applyAlignment="1" applyProtection="1">
      <protection hidden="1"/>
    </xf>
    <xf numFmtId="0" fontId="0" fillId="0" borderId="56" xfId="0" applyBorder="1" applyAlignment="1" applyProtection="1">
      <alignment horizontal="left"/>
      <protection locked="0"/>
    </xf>
    <xf numFmtId="0" fontId="0" fillId="0" borderId="55" xfId="0" applyBorder="1" applyProtection="1">
      <protection locked="0"/>
    </xf>
    <xf numFmtId="165" fontId="34" fillId="0" borderId="0" xfId="0" applyNumberFormat="1" applyFont="1" applyBorder="1" applyProtection="1">
      <protection hidden="1"/>
    </xf>
    <xf numFmtId="0" fontId="34" fillId="0" borderId="0" xfId="0" applyFont="1" applyAlignment="1" applyProtection="1">
      <alignment horizontal="center"/>
      <protection hidden="1"/>
    </xf>
    <xf numFmtId="0" fontId="0" fillId="0" borderId="56" xfId="0" applyFont="1" applyBorder="1" applyAlignment="1" applyProtection="1">
      <alignment horizontal="left"/>
      <protection hidden="1"/>
    </xf>
    <xf numFmtId="0" fontId="0" fillId="0" borderId="56" xfId="0" applyFont="1" applyBorder="1" applyProtection="1">
      <protection hidden="1"/>
    </xf>
    <xf numFmtId="0" fontId="0" fillId="6" borderId="56" xfId="0" applyFill="1" applyBorder="1" applyProtection="1">
      <protection locked="0"/>
    </xf>
    <xf numFmtId="0" fontId="0" fillId="24" borderId="57" xfId="0" applyFill="1" applyBorder="1" applyProtection="1">
      <protection locked="0"/>
    </xf>
    <xf numFmtId="167" fontId="0" fillId="0" borderId="45" xfId="0" applyNumberFormat="1" applyBorder="1" applyProtection="1">
      <protection locked="0"/>
    </xf>
    <xf numFmtId="0" fontId="0" fillId="0" borderId="19" xfId="0" applyFont="1" applyBorder="1" applyAlignment="1" applyProtection="1">
      <alignment horizontal="left"/>
      <protection hidden="1"/>
    </xf>
    <xf numFmtId="2" fontId="0" fillId="4" borderId="45" xfId="0" applyNumberFormat="1" applyFill="1" applyBorder="1" applyAlignment="1" applyProtection="1">
      <alignment horizontal="center"/>
      <protection hidden="1"/>
    </xf>
    <xf numFmtId="49" fontId="32" fillId="0" borderId="28" xfId="32" applyNumberFormat="1" applyFont="1" applyFill="1" applyBorder="1" applyAlignment="1" applyProtection="1">
      <alignment horizontal="center"/>
      <protection hidden="1"/>
    </xf>
    <xf numFmtId="49" fontId="13" fillId="27" borderId="44" xfId="32" applyNumberFormat="1" applyFont="1" applyFill="1" applyBorder="1" applyAlignment="1" applyProtection="1">
      <alignment horizontal="center"/>
      <protection locked="0"/>
    </xf>
    <xf numFmtId="0" fontId="1" fillId="0" borderId="44" xfId="32" applyFont="1" applyFill="1" applyBorder="1" applyAlignment="1" applyProtection="1">
      <alignment horizontal="center"/>
      <protection hidden="1"/>
    </xf>
    <xf numFmtId="0" fontId="0" fillId="0" borderId="44" xfId="0" applyFont="1" applyBorder="1" applyAlignment="1" applyProtection="1">
      <alignment horizontal="center"/>
      <protection hidden="1"/>
    </xf>
    <xf numFmtId="0" fontId="1" fillId="0" borderId="44" xfId="32" applyFont="1" applyBorder="1" applyAlignment="1" applyProtection="1">
      <alignment horizontal="center"/>
      <protection hidden="1"/>
    </xf>
    <xf numFmtId="2" fontId="1" fillId="0" borderId="44" xfId="32" applyNumberFormat="1" applyFont="1" applyFill="1" applyBorder="1" applyAlignment="1" applyProtection="1">
      <alignment horizontal="center"/>
      <protection hidden="1"/>
    </xf>
    <xf numFmtId="2" fontId="1" fillId="0" borderId="44" xfId="32" applyNumberFormat="1" applyFont="1" applyBorder="1" applyAlignment="1" applyProtection="1">
      <alignment horizontal="center"/>
      <protection hidden="1"/>
    </xf>
    <xf numFmtId="2" fontId="13" fillId="27" borderId="44" xfId="32" applyNumberFormat="1" applyFont="1" applyFill="1" applyBorder="1" applyAlignment="1" applyProtection="1">
      <alignment horizontal="center"/>
      <protection locked="0"/>
    </xf>
    <xf numFmtId="2" fontId="1" fillId="4" borderId="44" xfId="32" applyNumberFormat="1" applyFont="1" applyFill="1" applyBorder="1" applyAlignment="1" applyProtection="1">
      <alignment horizontal="center"/>
      <protection hidden="1"/>
    </xf>
    <xf numFmtId="2" fontId="1" fillId="28" borderId="44" xfId="32" applyNumberFormat="1" applyFont="1" applyFill="1" applyBorder="1" applyAlignment="1" applyProtection="1">
      <alignment horizontal="center"/>
      <protection hidden="1"/>
    </xf>
    <xf numFmtId="49" fontId="32" fillId="30" borderId="0" xfId="32" applyNumberFormat="1" applyFont="1" applyFill="1" applyBorder="1" applyAlignment="1" applyProtection="1">
      <alignment horizontal="center"/>
      <protection hidden="1"/>
    </xf>
    <xf numFmtId="49" fontId="13" fillId="26" borderId="0" xfId="32" applyNumberFormat="1" applyFont="1" applyFill="1" applyBorder="1" applyAlignment="1" applyProtection="1">
      <alignment horizontal="center"/>
      <protection locked="0"/>
    </xf>
    <xf numFmtId="0" fontId="1" fillId="30" borderId="0" xfId="32" applyFont="1" applyFill="1" applyBorder="1" applyAlignment="1" applyProtection="1">
      <alignment horizontal="center"/>
      <protection hidden="1"/>
    </xf>
    <xf numFmtId="0" fontId="0" fillId="30" borderId="0" xfId="0" applyFont="1" applyFill="1" applyBorder="1" applyAlignment="1" applyProtection="1">
      <alignment horizontal="center"/>
      <protection hidden="1"/>
    </xf>
    <xf numFmtId="0" fontId="0" fillId="30" borderId="0" xfId="0" applyFont="1" applyFill="1" applyBorder="1" applyProtection="1">
      <protection hidden="1"/>
    </xf>
    <xf numFmtId="0" fontId="1" fillId="30" borderId="0" xfId="32" applyFont="1" applyFill="1" applyBorder="1" applyProtection="1">
      <protection hidden="1"/>
    </xf>
    <xf numFmtId="2" fontId="1" fillId="30" borderId="0" xfId="32" applyNumberFormat="1" applyFont="1" applyFill="1" applyBorder="1" applyAlignment="1" applyProtection="1">
      <alignment horizontal="center"/>
      <protection hidden="1"/>
    </xf>
    <xf numFmtId="2" fontId="13" fillId="26" borderId="0" xfId="32" applyNumberFormat="1" applyFont="1" applyFill="1" applyBorder="1" applyAlignment="1" applyProtection="1">
      <alignment horizontal="center"/>
      <protection locked="0"/>
    </xf>
    <xf numFmtId="2" fontId="1" fillId="31" borderId="0" xfId="32" applyNumberFormat="1" applyFont="1" applyFill="1" applyBorder="1" applyAlignment="1" applyProtection="1">
      <alignment horizontal="center"/>
      <protection hidden="1"/>
    </xf>
    <xf numFmtId="49" fontId="32" fillId="32" borderId="46" xfId="32" applyNumberFormat="1" applyFont="1" applyFill="1" applyBorder="1" applyAlignment="1" applyProtection="1">
      <alignment horizontal="center"/>
      <protection hidden="1"/>
    </xf>
    <xf numFmtId="49" fontId="13" fillId="33" borderId="46" xfId="32" applyNumberFormat="1" applyFont="1" applyFill="1" applyBorder="1" applyAlignment="1" applyProtection="1">
      <alignment horizontal="center"/>
      <protection locked="0"/>
    </xf>
    <xf numFmtId="0" fontId="1" fillId="32" borderId="46" xfId="32" applyFont="1" applyFill="1" applyBorder="1" applyAlignment="1" applyProtection="1">
      <alignment horizontal="center"/>
      <protection hidden="1"/>
    </xf>
    <xf numFmtId="2" fontId="1" fillId="34" borderId="46" xfId="32" applyNumberFormat="1" applyFont="1" applyFill="1" applyBorder="1" applyAlignment="1" applyProtection="1">
      <alignment horizontal="center"/>
      <protection hidden="1"/>
    </xf>
    <xf numFmtId="2" fontId="1" fillId="32" borderId="46" xfId="32" applyNumberFormat="1" applyFont="1" applyFill="1" applyBorder="1" applyAlignment="1" applyProtection="1">
      <alignment horizontal="center"/>
      <protection hidden="1"/>
    </xf>
    <xf numFmtId="0" fontId="18" fillId="30" borderId="0" xfId="0" applyFont="1" applyFill="1" applyBorder="1" applyAlignment="1" applyProtection="1">
      <alignment horizontal="left"/>
      <protection locked="0"/>
    </xf>
    <xf numFmtId="168" fontId="18" fillId="35" borderId="0" xfId="0" applyNumberFormat="1" applyFont="1" applyFill="1" applyBorder="1" applyAlignment="1" applyProtection="1">
      <alignment horizontal="left"/>
      <protection locked="0"/>
    </xf>
    <xf numFmtId="0" fontId="18" fillId="35" borderId="0" xfId="0" applyFont="1" applyFill="1" applyBorder="1" applyAlignment="1" applyProtection="1">
      <alignment horizontal="left" shrinkToFit="1"/>
      <protection locked="0"/>
    </xf>
    <xf numFmtId="0" fontId="18" fillId="30" borderId="0" xfId="0" applyFont="1" applyFill="1" applyBorder="1" applyAlignment="1" applyProtection="1">
      <alignment horizontal="left"/>
      <protection hidden="1"/>
    </xf>
    <xf numFmtId="0" fontId="18" fillId="35" borderId="0" xfId="0" applyFont="1" applyFill="1" applyBorder="1" applyAlignment="1" applyProtection="1">
      <alignment horizontal="left"/>
      <protection locked="0"/>
    </xf>
    <xf numFmtId="0" fontId="18" fillId="4" borderId="18" xfId="0" applyFont="1" applyFill="1" applyBorder="1" applyAlignment="1" applyProtection="1">
      <alignment horizontal="left"/>
      <protection locked="0"/>
    </xf>
    <xf numFmtId="0" fontId="0" fillId="35" borderId="0" xfId="0" applyFont="1" applyFill="1" applyBorder="1" applyAlignment="1" applyProtection="1">
      <alignment horizontal="left" shrinkToFit="1"/>
      <protection locked="0"/>
    </xf>
    <xf numFmtId="0" fontId="18" fillId="4" borderId="58" xfId="0" applyFont="1" applyFill="1" applyBorder="1" applyAlignment="1" applyProtection="1">
      <alignment horizontal="left"/>
      <protection locked="0"/>
    </xf>
    <xf numFmtId="0" fontId="18" fillId="0" borderId="52" xfId="0" applyFont="1" applyBorder="1" applyAlignment="1" applyProtection="1">
      <alignment horizontal="left"/>
      <protection locked="0"/>
    </xf>
    <xf numFmtId="0" fontId="18" fillId="36" borderId="0" xfId="0" applyFont="1" applyFill="1" applyBorder="1" applyAlignment="1" applyProtection="1">
      <alignment horizontal="left"/>
      <protection locked="0"/>
    </xf>
    <xf numFmtId="0" fontId="18" fillId="0" borderId="52" xfId="0" applyFont="1" applyBorder="1" applyAlignment="1" applyProtection="1">
      <alignment horizontal="left"/>
      <protection hidden="1"/>
    </xf>
    <xf numFmtId="0" fontId="18" fillId="0" borderId="52" xfId="0" applyFont="1" applyFill="1" applyBorder="1" applyAlignment="1" applyProtection="1">
      <alignment horizontal="left"/>
      <protection hidden="1"/>
    </xf>
    <xf numFmtId="0" fontId="18" fillId="0" borderId="52" xfId="0" applyFont="1" applyFill="1" applyBorder="1" applyAlignment="1" applyProtection="1">
      <alignment horizontal="left"/>
      <protection locked="0"/>
    </xf>
    <xf numFmtId="0" fontId="18" fillId="7" borderId="57" xfId="0" applyFont="1" applyFill="1" applyBorder="1" applyAlignment="1" applyProtection="1">
      <alignment horizontal="left"/>
      <protection locked="0"/>
    </xf>
    <xf numFmtId="0" fontId="18" fillId="7" borderId="59" xfId="0" applyFont="1" applyFill="1" applyBorder="1" applyAlignment="1" applyProtection="1">
      <alignment horizontal="left"/>
      <protection locked="0"/>
    </xf>
    <xf numFmtId="0" fontId="18" fillId="7" borderId="56" xfId="0" applyFont="1" applyFill="1" applyBorder="1" applyAlignment="1" applyProtection="1">
      <alignment horizontal="left"/>
      <protection locked="0"/>
    </xf>
    <xf numFmtId="0" fontId="18" fillId="7" borderId="55" xfId="0" applyFont="1" applyFill="1" applyBorder="1" applyAlignment="1" applyProtection="1">
      <alignment horizontal="left"/>
      <protection locked="0"/>
    </xf>
    <xf numFmtId="0" fontId="18" fillId="30" borderId="51" xfId="0" applyFont="1" applyFill="1" applyBorder="1" applyAlignment="1" applyProtection="1">
      <alignment horizontal="left"/>
      <protection hidden="1"/>
    </xf>
    <xf numFmtId="0" fontId="18" fillId="37" borderId="0" xfId="0" applyFont="1" applyFill="1" applyProtection="1">
      <protection hidden="1"/>
    </xf>
    <xf numFmtId="0" fontId="22" fillId="8" borderId="12" xfId="27" applyNumberFormat="1" applyFont="1" applyFill="1" applyBorder="1" applyAlignment="1" applyProtection="1">
      <protection hidden="1"/>
    </xf>
    <xf numFmtId="0" fontId="22" fillId="4" borderId="12" xfId="27" applyNumberFormat="1" applyFont="1" applyFill="1" applyBorder="1" applyAlignment="1" applyProtection="1">
      <protection hidden="1"/>
    </xf>
    <xf numFmtId="0" fontId="22" fillId="4" borderId="0" xfId="27" applyNumberFormat="1" applyFont="1" applyFill="1" applyBorder="1" applyAlignment="1" applyProtection="1">
      <protection hidden="1"/>
    </xf>
    <xf numFmtId="0" fontId="22" fillId="4" borderId="13" xfId="27" applyNumberFormat="1" applyFont="1" applyFill="1" applyBorder="1" applyAlignment="1" applyProtection="1">
      <protection hidden="1"/>
    </xf>
    <xf numFmtId="0" fontId="25" fillId="4" borderId="16" xfId="0" applyFont="1" applyFill="1" applyBorder="1" applyAlignment="1" applyProtection="1">
      <protection hidden="1"/>
    </xf>
    <xf numFmtId="0" fontId="21" fillId="4" borderId="12" xfId="0" applyFont="1" applyFill="1" applyBorder="1" applyAlignment="1" applyProtection="1">
      <protection hidden="1"/>
    </xf>
    <xf numFmtId="0" fontId="22" fillId="7" borderId="0" xfId="27" applyNumberFormat="1" applyFont="1" applyFill="1" applyBorder="1" applyAlignment="1" applyProtection="1">
      <protection hidden="1"/>
    </xf>
    <xf numFmtId="0" fontId="22" fillId="7" borderId="10" xfId="27" applyNumberFormat="1" applyFont="1" applyFill="1" applyBorder="1" applyAlignment="1" applyProtection="1">
      <protection hidden="1"/>
    </xf>
    <xf numFmtId="0" fontId="22" fillId="8" borderId="0" xfId="27" applyNumberFormat="1" applyFont="1" applyFill="1" applyBorder="1" applyAlignment="1" applyProtection="1">
      <protection hidden="1"/>
    </xf>
    <xf numFmtId="0" fontId="19" fillId="0" borderId="0" xfId="0" applyFont="1" applyBorder="1" applyAlignment="1" applyProtection="1">
      <alignment horizontal="center"/>
    </xf>
    <xf numFmtId="0" fontId="22" fillId="0" borderId="0" xfId="27" applyNumberFormat="1" applyFont="1" applyFill="1" applyBorder="1" applyAlignment="1" applyProtection="1">
      <protection hidden="1"/>
    </xf>
    <xf numFmtId="0" fontId="25" fillId="0" borderId="54" xfId="0" applyFont="1" applyBorder="1" applyAlignment="1" applyProtection="1">
      <alignment horizontal="left"/>
      <protection hidden="1"/>
    </xf>
    <xf numFmtId="0" fontId="25" fillId="0" borderId="0" xfId="0" applyFont="1" applyBorder="1" applyAlignment="1" applyProtection="1">
      <alignment horizontal="left"/>
      <protection hidden="1"/>
    </xf>
    <xf numFmtId="0" fontId="18" fillId="0" borderId="12" xfId="0" applyFont="1" applyBorder="1" applyAlignment="1" applyProtection="1">
      <alignment horizontal="left"/>
      <protection hidden="1"/>
    </xf>
    <xf numFmtId="0" fontId="18" fillId="0" borderId="12" xfId="0" applyFont="1" applyBorder="1" applyAlignment="1" applyProtection="1">
      <alignment horizontal="left"/>
      <protection locked="0"/>
    </xf>
    <xf numFmtId="0" fontId="22" fillId="0" borderId="0" xfId="27" applyNumberFormat="1" applyFont="1" applyFill="1" applyBorder="1" applyAlignment="1" applyProtection="1">
      <alignment horizontal="left"/>
      <protection hidden="1"/>
    </xf>
    <xf numFmtId="0" fontId="25" fillId="30" borderId="0" xfId="0" applyFont="1" applyFill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 horizontal="left"/>
      <protection locked="0"/>
    </xf>
    <xf numFmtId="0" fontId="31" fillId="0" borderId="45" xfId="32" applyFont="1" applyFill="1" applyBorder="1" applyAlignment="1" applyProtection="1">
      <protection locked="0"/>
    </xf>
    <xf numFmtId="0" fontId="31" fillId="0" borderId="32" xfId="32" applyFont="1" applyBorder="1" applyAlignment="1" applyProtection="1">
      <protection locked="0"/>
    </xf>
    <xf numFmtId="0" fontId="22" fillId="0" borderId="0" xfId="27" applyNumberFormat="1" applyFont="1" applyFill="1" applyBorder="1" applyAlignment="1" applyProtection="1">
      <protection locked="0"/>
    </xf>
    <xf numFmtId="2" fontId="18" fillId="29" borderId="0" xfId="0" applyNumberFormat="1" applyFont="1" applyFill="1" applyBorder="1" applyAlignment="1" applyProtection="1">
      <protection hidden="1"/>
    </xf>
    <xf numFmtId="0" fontId="18" fillId="29" borderId="0" xfId="0" applyFont="1" applyFill="1" applyBorder="1" applyAlignment="1" applyProtection="1">
      <protection hidden="1"/>
    </xf>
    <xf numFmtId="0" fontId="34" fillId="0" borderId="16" xfId="0" applyFont="1" applyBorder="1" applyAlignment="1" applyProtection="1">
      <protection hidden="1"/>
    </xf>
    <xf numFmtId="0" fontId="0" fillId="0" borderId="16" xfId="0" applyBorder="1" applyAlignment="1" applyProtection="1">
      <protection locked="0"/>
    </xf>
    <xf numFmtId="0" fontId="0" fillId="0" borderId="46" xfId="0" applyBorder="1" applyAlignment="1" applyProtection="1">
      <protection locked="0"/>
    </xf>
    <xf numFmtId="0" fontId="34" fillId="0" borderId="0" xfId="0" applyFont="1" applyBorder="1" applyAlignment="1" applyProtection="1">
      <alignment horizontal="left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0" fillId="0" borderId="19" xfId="0" applyBorder="1" applyAlignment="1" applyProtection="1">
      <protection locked="0"/>
    </xf>
    <xf numFmtId="0" fontId="0" fillId="0" borderId="16" xfId="0" applyBorder="1" applyAlignment="1" applyProtection="1">
      <protection hidden="1"/>
    </xf>
    <xf numFmtId="0" fontId="25" fillId="0" borderId="0" xfId="0" applyFont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protection locked="0"/>
    </xf>
    <xf numFmtId="0" fontId="34" fillId="0" borderId="16" xfId="0" applyFont="1" applyBorder="1" applyAlignment="1" applyProtection="1">
      <protection locked="0"/>
    </xf>
    <xf numFmtId="0" fontId="19" fillId="0" borderId="44" xfId="0" applyFont="1" applyBorder="1" applyAlignment="1" applyProtection="1">
      <alignment horizontal="center"/>
      <protection locked="0"/>
    </xf>
    <xf numFmtId="2" fontId="34" fillId="0" borderId="0" xfId="0" applyNumberFormat="1" applyFont="1" applyFill="1" applyBorder="1" applyAlignment="1" applyProtection="1">
      <protection locked="0"/>
    </xf>
    <xf numFmtId="0" fontId="38" fillId="22" borderId="14" xfId="0" applyFont="1" applyFill="1" applyBorder="1" applyAlignment="1" applyProtection="1">
      <protection locked="0"/>
    </xf>
    <xf numFmtId="0" fontId="19" fillId="0" borderId="16" xfId="0" applyFont="1" applyBorder="1" applyAlignment="1" applyProtection="1">
      <alignment horizontal="center"/>
      <protection locked="0"/>
    </xf>
  </cellXfs>
  <cellStyles count="44">
    <cellStyle name="20 % - Aksentti1" xfId="1" builtinId="30" customBuiltin="1"/>
    <cellStyle name="20 % - Aksentti2" xfId="2" builtinId="34" customBuiltin="1"/>
    <cellStyle name="20 % - Aksentti3" xfId="3" builtinId="38" customBuiltin="1"/>
    <cellStyle name="20 % - Aksentti4" xfId="4" builtinId="42" customBuiltin="1"/>
    <cellStyle name="20 % - Aksentti5" xfId="5" builtinId="46" customBuiltin="1"/>
    <cellStyle name="20 % - Aksentti6" xfId="6" builtinId="50" customBuiltin="1"/>
    <cellStyle name="40 % - Aksentti1" xfId="7" builtinId="31" customBuiltin="1"/>
    <cellStyle name="40 % - Aksentti2" xfId="8" builtinId="35" customBuiltin="1"/>
    <cellStyle name="40 % - Aksentti3" xfId="9" builtinId="39" customBuiltin="1"/>
    <cellStyle name="40 % - Aksentti4" xfId="10" builtinId="43" customBuiltin="1"/>
    <cellStyle name="40 % - Aksentti5" xfId="11" builtinId="47" customBuiltin="1"/>
    <cellStyle name="40 % - Aksentti6" xfId="12" builtinId="51" customBuiltin="1"/>
    <cellStyle name="60 % - Aksentti1" xfId="13" builtinId="32" customBuiltin="1"/>
    <cellStyle name="60 % - Aksentti2" xfId="14" builtinId="36" customBuiltin="1"/>
    <cellStyle name="60 % - Aksentti3" xfId="15" builtinId="40" customBuiltin="1"/>
    <cellStyle name="60 % - Aksentti4" xfId="16" builtinId="44" customBuiltin="1"/>
    <cellStyle name="60 % - Aksentti5" xfId="17" builtinId="48" customBuiltin="1"/>
    <cellStyle name="60 % - Aksentti6" xfId="18" builtinId="52" customBuiltin="1"/>
    <cellStyle name="Aksentti1" xfId="19" builtinId="29" customBuiltin="1"/>
    <cellStyle name="Aksentti2" xfId="20" builtinId="33" customBuiltin="1"/>
    <cellStyle name="Aksentti3" xfId="21" builtinId="37" customBuiltin="1"/>
    <cellStyle name="Aksentti4" xfId="22" builtinId="41" customBuiltin="1"/>
    <cellStyle name="Aksentti5" xfId="23" builtinId="45" customBuiltin="1"/>
    <cellStyle name="Aksentti6" xfId="24" builtinId="49" customBuiltin="1"/>
    <cellStyle name="Huomautus" xfId="25" builtinId="10" customBuiltin="1"/>
    <cellStyle name="Huono" xfId="26" builtinId="27" customBuiltin="1"/>
    <cellStyle name="Hyperlinkki" xfId="27" builtinId="8"/>
    <cellStyle name="Hyvä" xfId="28" builtinId="26" customBuiltin="1"/>
    <cellStyle name="Laskenta" xfId="29" builtinId="22" customBuiltin="1"/>
    <cellStyle name="Linkitetty solu" xfId="30" builtinId="24" customBuiltin="1"/>
    <cellStyle name="Neutraali" xfId="31" builtinId="28" customBuiltin="1"/>
    <cellStyle name="Normaali" xfId="0" builtinId="0"/>
    <cellStyle name="Normaali_Tuntikirjanpito" xfId="32"/>
    <cellStyle name="Otsikko 1" xfId="33" builtinId="16" customBuiltin="1"/>
    <cellStyle name="Otsikko 1 1" xfId="34"/>
    <cellStyle name="Otsikko 2" xfId="35" builtinId="17" customBuiltin="1"/>
    <cellStyle name="Otsikko 3" xfId="36" builtinId="18" customBuiltin="1"/>
    <cellStyle name="Otsikko 4" xfId="37" builtinId="19" customBuiltin="1"/>
    <cellStyle name="Selittävä teksti" xfId="38" builtinId="53" customBuiltin="1"/>
    <cellStyle name="Summa" xfId="39" builtinId="25" customBuiltin="1"/>
    <cellStyle name="Syöttö" xfId="40" builtinId="20" customBuiltin="1"/>
    <cellStyle name="Tarkistussolu" xfId="41" builtinId="23" customBuiltin="1"/>
    <cellStyle name="Tulostus" xfId="42" builtinId="21" customBuiltin="1"/>
    <cellStyle name="Varoitusteksti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314325</xdr:colOff>
      <xdr:row>9</xdr:row>
      <xdr:rowOff>76200</xdr:rowOff>
    </xdr:from>
    <xdr:to>
      <xdr:col>13</xdr:col>
      <xdr:colOff>28575</xdr:colOff>
      <xdr:row>12</xdr:row>
      <xdr:rowOff>95250</xdr:rowOff>
    </xdr:to>
    <xdr:sp macro="" textlink="" fLocksText="0">
      <xdr:nvSpPr>
        <xdr:cNvPr id="1026" name="AutoShape 6"/>
        <xdr:cNvSpPr>
          <a:spLocks noChangeArrowheads="1"/>
        </xdr:cNvSpPr>
      </xdr:nvSpPr>
      <xdr:spPr bwMode="auto">
        <a:xfrm>
          <a:off x="5467350" y="1790700"/>
          <a:ext cx="3333750" cy="590550"/>
        </a:xfrm>
        <a:prstGeom prst="wedgeRoundRectCallout">
          <a:avLst>
            <a:gd name="adj1" fmla="val -93144"/>
            <a:gd name="adj2" fmla="val -117741"/>
            <a:gd name="adj3" fmla="val 16667"/>
          </a:avLst>
        </a:prstGeom>
        <a:solidFill>
          <a:srgbClr val="CCFFCC"/>
        </a:solidFill>
        <a:ln w="936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360" tIns="41040" rIns="36360" bIns="0" anchor="t" upright="1"/>
        <a:lstStyle/>
        <a:p>
          <a:pPr algn="ctr" rtl="0">
            <a:defRPr sz="1000"/>
          </a:pPr>
          <a:r>
            <a:rPr lang="fi-FI" sz="1200" b="0" i="0" strike="noStrike">
              <a:solidFill>
                <a:srgbClr val="000000"/>
              </a:solidFill>
              <a:latin typeface="Arial Black"/>
            </a:rPr>
            <a:t>Laskurissa on tilaa 5:lle tilalle / asunnolle</a:t>
          </a:r>
        </a:p>
      </xdr:txBody>
    </xdr:sp>
    <xdr:clientData/>
  </xdr:twoCellAnchor>
  <xdr:twoCellAnchor>
    <xdr:from>
      <xdr:col>6</xdr:col>
      <xdr:colOff>1019175</xdr:colOff>
      <xdr:row>0</xdr:row>
      <xdr:rowOff>0</xdr:rowOff>
    </xdr:from>
    <xdr:to>
      <xdr:col>13</xdr:col>
      <xdr:colOff>314325</xdr:colOff>
      <xdr:row>7</xdr:row>
      <xdr:rowOff>95250</xdr:rowOff>
    </xdr:to>
    <xdr:sp macro="" textlink="" fLocksText="0">
      <xdr:nvSpPr>
        <xdr:cNvPr id="1027" name="AutoShape 7"/>
        <xdr:cNvSpPr>
          <a:spLocks noChangeArrowheads="1"/>
        </xdr:cNvSpPr>
      </xdr:nvSpPr>
      <xdr:spPr bwMode="auto">
        <a:xfrm>
          <a:off x="5000625" y="0"/>
          <a:ext cx="4086225" cy="1428750"/>
        </a:xfrm>
        <a:prstGeom prst="wedgeRoundRectCallout">
          <a:avLst>
            <a:gd name="adj1" fmla="val -72611"/>
            <a:gd name="adj2" fmla="val 24667"/>
            <a:gd name="adj3" fmla="val 16667"/>
          </a:avLst>
        </a:prstGeom>
        <a:solidFill>
          <a:srgbClr val="CCFFFF"/>
        </a:solidFill>
        <a:ln w="936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45720" tIns="27360" rIns="45720" bIns="0" anchor="t" upright="1"/>
        <a:lstStyle/>
        <a:p>
          <a:pPr algn="ctr" rtl="0">
            <a:defRPr sz="1000"/>
          </a:pPr>
          <a:endParaRPr lang="fi-FI"/>
        </a:p>
        <a:p>
          <a:pPr algn="ctr" rtl="0">
            <a:defRPr sz="1000"/>
          </a:pPr>
          <a:r>
            <a:rPr lang="fi-FI" sz="1600" b="0" i="0" strike="noStrike">
              <a:solidFill>
                <a:srgbClr val="000000"/>
              </a:solidFill>
              <a:latin typeface="Arial Black"/>
            </a:rPr>
            <a:t>TERVETULOA</a:t>
          </a:r>
        </a:p>
        <a:p>
          <a:pPr algn="ctr" rtl="0">
            <a:defRPr sz="1000"/>
          </a:pPr>
          <a:r>
            <a:rPr lang="fi-FI" sz="1600" b="0" i="0" strike="noStrike">
              <a:solidFill>
                <a:srgbClr val="000000"/>
              </a:solidFill>
              <a:latin typeface="Arial Black"/>
            </a:rPr>
            <a:t>MAALAUSALAN</a:t>
          </a:r>
        </a:p>
        <a:p>
          <a:pPr algn="ctr" rtl="0">
            <a:defRPr sz="1000"/>
          </a:pPr>
          <a:r>
            <a:rPr lang="fi-FI" sz="1600" b="0" i="0" strike="noStrike">
              <a:solidFill>
                <a:srgbClr val="000000"/>
              </a:solidFill>
              <a:latin typeface="Arial Black"/>
            </a:rPr>
            <a:t>URAKKALASKURIN PARIIN</a:t>
          </a:r>
        </a:p>
      </xdr:txBody>
    </xdr:sp>
    <xdr:clientData/>
  </xdr:twoCellAnchor>
  <xdr:twoCellAnchor>
    <xdr:from>
      <xdr:col>6</xdr:col>
      <xdr:colOff>714375</xdr:colOff>
      <xdr:row>14</xdr:row>
      <xdr:rowOff>28575</xdr:rowOff>
    </xdr:from>
    <xdr:to>
      <xdr:col>11</xdr:col>
      <xdr:colOff>314325</xdr:colOff>
      <xdr:row>15</xdr:row>
      <xdr:rowOff>190500</xdr:rowOff>
    </xdr:to>
    <xdr:sp macro="" textlink="" fLocksText="0">
      <xdr:nvSpPr>
        <xdr:cNvPr id="1028" name="AutoShape 8"/>
        <xdr:cNvSpPr>
          <a:spLocks noChangeArrowheads="1"/>
        </xdr:cNvSpPr>
      </xdr:nvSpPr>
      <xdr:spPr bwMode="auto">
        <a:xfrm>
          <a:off x="4695825" y="2695575"/>
          <a:ext cx="3171825" cy="352425"/>
        </a:xfrm>
        <a:prstGeom prst="wedgeRoundRectCallout">
          <a:avLst>
            <a:gd name="adj1" fmla="val -69218"/>
            <a:gd name="adj2" fmla="val -320269"/>
            <a:gd name="adj3" fmla="val 16667"/>
          </a:avLst>
        </a:prstGeom>
        <a:solidFill>
          <a:srgbClr val="FFFFCC"/>
        </a:solidFill>
        <a:ln w="936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360" tIns="41040" rIns="36360" bIns="0" anchor="t" upright="1"/>
        <a:lstStyle/>
        <a:p>
          <a:pPr algn="ctr" rtl="0">
            <a:defRPr sz="1000"/>
          </a:pPr>
          <a:r>
            <a:rPr lang="fi-FI" sz="1200" b="0" i="0" strike="noStrike">
              <a:solidFill>
                <a:srgbClr val="000000"/>
              </a:solidFill>
              <a:latin typeface="Arial Black"/>
            </a:rPr>
            <a:t> 3:lle työntekijälle</a:t>
          </a:r>
        </a:p>
      </xdr:txBody>
    </xdr:sp>
    <xdr:clientData/>
  </xdr:twoCellAnchor>
  <xdr:twoCellAnchor>
    <xdr:from>
      <xdr:col>0</xdr:col>
      <xdr:colOff>295275</xdr:colOff>
      <xdr:row>1</xdr:row>
      <xdr:rowOff>19050</xdr:rowOff>
    </xdr:from>
    <xdr:to>
      <xdr:col>4</xdr:col>
      <xdr:colOff>76200</xdr:colOff>
      <xdr:row>11</xdr:row>
      <xdr:rowOff>66675</xdr:rowOff>
    </xdr:to>
    <xdr:sp macro="" textlink="" fLocksText="0">
      <xdr:nvSpPr>
        <xdr:cNvPr id="1029" name="AutoShape 9"/>
        <xdr:cNvSpPr>
          <a:spLocks noChangeArrowheads="1"/>
        </xdr:cNvSpPr>
      </xdr:nvSpPr>
      <xdr:spPr bwMode="auto">
        <a:xfrm>
          <a:off x="295275" y="209550"/>
          <a:ext cx="2219325" cy="1952625"/>
        </a:xfrm>
        <a:prstGeom prst="wedgeRoundRectCallout">
          <a:avLst>
            <a:gd name="adj1" fmla="val 83046"/>
            <a:gd name="adj2" fmla="val 18782"/>
            <a:gd name="adj3" fmla="val 16667"/>
          </a:avLst>
        </a:prstGeom>
        <a:solidFill>
          <a:srgbClr val="FFFF99"/>
        </a:solidFill>
        <a:ln w="936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360" tIns="41040" rIns="36360" bIns="0" anchor="t" upright="1"/>
        <a:lstStyle/>
        <a:p>
          <a:pPr algn="ctr" rtl="0">
            <a:defRPr sz="1000"/>
          </a:pPr>
          <a:r>
            <a:rPr lang="fi-FI" sz="1200" b="0" i="0" strike="noStrike">
              <a:solidFill>
                <a:srgbClr val="000000"/>
              </a:solidFill>
              <a:latin typeface="Arial Black"/>
            </a:rPr>
            <a:t>Solu, jossa on punainen yläkulma,</a:t>
          </a:r>
        </a:p>
        <a:p>
          <a:pPr algn="ctr" rtl="0">
            <a:defRPr sz="1000"/>
          </a:pPr>
          <a:r>
            <a:rPr lang="fi-FI" sz="1200" b="0" i="0" strike="noStrike">
              <a:solidFill>
                <a:srgbClr val="000000"/>
              </a:solidFill>
              <a:latin typeface="Arial Black"/>
            </a:rPr>
            <a:t>sisältää lisätietoja.</a:t>
          </a:r>
        </a:p>
        <a:p>
          <a:pPr algn="ctr" rtl="0">
            <a:defRPr sz="1000"/>
          </a:pPr>
          <a:r>
            <a:rPr lang="fi-FI" sz="1200" b="0" i="0" strike="noStrike">
              <a:solidFill>
                <a:srgbClr val="000000"/>
              </a:solidFill>
              <a:latin typeface="Arial Black"/>
            </a:rPr>
            <a:t>Näet tiedot menemällä hiirellä</a:t>
          </a:r>
        </a:p>
        <a:p>
          <a:pPr algn="ctr" rtl="0">
            <a:defRPr sz="1000"/>
          </a:pPr>
          <a:r>
            <a:rPr lang="fi-FI" sz="1200" b="0" i="0" strike="noStrike">
              <a:solidFill>
                <a:srgbClr val="000000"/>
              </a:solidFill>
              <a:latin typeface="Arial Black"/>
            </a:rPr>
            <a:t>punaisen kulman päälle</a:t>
          </a:r>
        </a:p>
      </xdr:txBody>
    </xdr:sp>
    <xdr:clientData/>
  </xdr:twoCellAnchor>
  <xdr:twoCellAnchor>
    <xdr:from>
      <xdr:col>4</xdr:col>
      <xdr:colOff>314325</xdr:colOff>
      <xdr:row>0</xdr:row>
      <xdr:rowOff>142875</xdr:rowOff>
    </xdr:from>
    <xdr:to>
      <xdr:col>6</xdr:col>
      <xdr:colOff>1133475</xdr:colOff>
      <xdr:row>20</xdr:row>
      <xdr:rowOff>142875</xdr:rowOff>
    </xdr:to>
    <xdr:pic>
      <xdr:nvPicPr>
        <xdr:cNvPr id="1515" name="Kuv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52725" y="142875"/>
          <a:ext cx="2362200" cy="38100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13" Type="http://schemas.openxmlformats.org/officeDocument/2006/relationships/comments" Target="../comments1.xml"/><Relationship Id="rId3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7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12" Type="http://schemas.openxmlformats.org/officeDocument/2006/relationships/vmlDrawing" Target="../drawings/vmlDrawing1.vml"/><Relationship Id="rId2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1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6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9" Type="http://schemas.openxmlformats.org/officeDocument/2006/relationships/hyperlink" Target="file:///C:\Users\ainasoma\AppData\Local\Microsoft\Windows\Temporary%20Internet%20Files\Content.Outlook\5QLKA10X\Maalausalan%20urakkalaskuri.xls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1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1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1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1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1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4" Type="http://schemas.openxmlformats.org/officeDocument/2006/relationships/comments" Target="../comments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1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4" Type="http://schemas.openxmlformats.org/officeDocument/2006/relationships/comments" Target="../comments1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1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4" Type="http://schemas.openxmlformats.org/officeDocument/2006/relationships/comments" Target="../comments1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2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1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5" Type="http://schemas.openxmlformats.org/officeDocument/2006/relationships/comments" Target="../comments16.xml"/><Relationship Id="rId4" Type="http://schemas.openxmlformats.org/officeDocument/2006/relationships/vmlDrawing" Target="../drawings/vmlDrawing16.v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2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1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5" Type="http://schemas.openxmlformats.org/officeDocument/2006/relationships/comments" Target="../comments17.xml"/><Relationship Id="rId4" Type="http://schemas.openxmlformats.org/officeDocument/2006/relationships/vmlDrawing" Target="../drawings/vmlDrawing17.v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2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1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5" Type="http://schemas.openxmlformats.org/officeDocument/2006/relationships/comments" Target="../comments18.xml"/><Relationship Id="rId4" Type="http://schemas.openxmlformats.org/officeDocument/2006/relationships/vmlDrawing" Target="../drawings/vmlDrawing18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2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1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5" Type="http://schemas.openxmlformats.org/officeDocument/2006/relationships/comments" Target="../comments19.xml"/><Relationship Id="rId4" Type="http://schemas.openxmlformats.org/officeDocument/2006/relationships/vmlDrawing" Target="../drawings/vmlDrawing19.v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2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1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5" Type="http://schemas.openxmlformats.org/officeDocument/2006/relationships/comments" Target="../comments20.xml"/><Relationship Id="rId4" Type="http://schemas.openxmlformats.org/officeDocument/2006/relationships/vmlDrawing" Target="../drawings/vmlDrawing20.v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2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1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5" Type="http://schemas.openxmlformats.org/officeDocument/2006/relationships/comments" Target="../comments21.xml"/><Relationship Id="rId4" Type="http://schemas.openxmlformats.org/officeDocument/2006/relationships/vmlDrawing" Target="../drawings/vmlDrawing21.v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2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1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5" Type="http://schemas.openxmlformats.org/officeDocument/2006/relationships/comments" Target="../comments22.xml"/><Relationship Id="rId4" Type="http://schemas.openxmlformats.org/officeDocument/2006/relationships/vmlDrawing" Target="../drawings/vmlDrawing22.v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2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1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5" Type="http://schemas.openxmlformats.org/officeDocument/2006/relationships/comments" Target="../comments23.xml"/><Relationship Id="rId4" Type="http://schemas.openxmlformats.org/officeDocument/2006/relationships/vmlDrawing" Target="../drawings/vmlDrawing23.v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2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1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5" Type="http://schemas.openxmlformats.org/officeDocument/2006/relationships/comments" Target="../comments24.xml"/><Relationship Id="rId4" Type="http://schemas.openxmlformats.org/officeDocument/2006/relationships/vmlDrawing" Target="../drawings/vmlDrawing24.v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2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1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5" Type="http://schemas.openxmlformats.org/officeDocument/2006/relationships/comments" Target="../comments25.xml"/><Relationship Id="rId4" Type="http://schemas.openxmlformats.org/officeDocument/2006/relationships/vmlDrawing" Target="../drawings/vmlDrawing25.v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2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1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5" Type="http://schemas.openxmlformats.org/officeDocument/2006/relationships/comments" Target="../comments26.xml"/><Relationship Id="rId4" Type="http://schemas.openxmlformats.org/officeDocument/2006/relationships/vmlDrawing" Target="../drawings/vmlDrawing26.v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2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1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5" Type="http://schemas.openxmlformats.org/officeDocument/2006/relationships/comments" Target="../comments27.xml"/><Relationship Id="rId4" Type="http://schemas.openxmlformats.org/officeDocument/2006/relationships/vmlDrawing" Target="../drawings/vmlDrawing27.v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2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1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5" Type="http://schemas.openxmlformats.org/officeDocument/2006/relationships/comments" Target="../comments28.xml"/><Relationship Id="rId4" Type="http://schemas.openxmlformats.org/officeDocument/2006/relationships/vmlDrawing" Target="../drawings/vmlDrawing28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2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1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5" Type="http://schemas.openxmlformats.org/officeDocument/2006/relationships/comments" Target="../comments29.xml"/><Relationship Id="rId4" Type="http://schemas.openxmlformats.org/officeDocument/2006/relationships/vmlDrawing" Target="../drawings/vmlDrawing29.v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2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1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5" Type="http://schemas.openxmlformats.org/officeDocument/2006/relationships/comments" Target="../comments30.xml"/><Relationship Id="rId4" Type="http://schemas.openxmlformats.org/officeDocument/2006/relationships/vmlDrawing" Target="../drawings/vmlDrawing30.v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2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1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5" Type="http://schemas.openxmlformats.org/officeDocument/2006/relationships/comments" Target="../comments31.xml"/><Relationship Id="rId4" Type="http://schemas.openxmlformats.org/officeDocument/2006/relationships/vmlDrawing" Target="../drawings/vmlDrawing31.v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2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1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5" Type="http://schemas.openxmlformats.org/officeDocument/2006/relationships/comments" Target="../comments32.xml"/><Relationship Id="rId4" Type="http://schemas.openxmlformats.org/officeDocument/2006/relationships/vmlDrawing" Target="../drawings/vmlDrawing32.v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2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1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5" Type="http://schemas.openxmlformats.org/officeDocument/2006/relationships/comments" Target="../comments33.xml"/><Relationship Id="rId4" Type="http://schemas.openxmlformats.org/officeDocument/2006/relationships/vmlDrawing" Target="../drawings/vmlDrawing33.v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2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1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5" Type="http://schemas.openxmlformats.org/officeDocument/2006/relationships/comments" Target="../comments34.xml"/><Relationship Id="rId4" Type="http://schemas.openxmlformats.org/officeDocument/2006/relationships/vmlDrawing" Target="../drawings/vmlDrawing34.v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2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1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5" Type="http://schemas.openxmlformats.org/officeDocument/2006/relationships/comments" Target="../comments35.xml"/><Relationship Id="rId4" Type="http://schemas.openxmlformats.org/officeDocument/2006/relationships/vmlDrawing" Target="../drawings/vmlDrawing35.v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2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1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5" Type="http://schemas.openxmlformats.org/officeDocument/2006/relationships/comments" Target="../comments36.xml"/><Relationship Id="rId4" Type="http://schemas.openxmlformats.org/officeDocument/2006/relationships/vmlDrawing" Target="../drawings/vmlDrawing36.v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2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1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5" Type="http://schemas.openxmlformats.org/officeDocument/2006/relationships/comments" Target="../comments37.xml"/><Relationship Id="rId4" Type="http://schemas.openxmlformats.org/officeDocument/2006/relationships/vmlDrawing" Target="../drawings/vmlDrawing37.v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8.xml"/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4" Type="http://schemas.openxmlformats.org/officeDocument/2006/relationships/comments" Target="../comments3.x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9.xml"/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5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comments" Target="../comments40.xml"/><Relationship Id="rId1" Type="http://schemas.openxmlformats.org/officeDocument/2006/relationships/vmlDrawing" Target="../drawings/vmlDrawing40.vml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comments" Target="../comments41.xml"/><Relationship Id="rId1" Type="http://schemas.openxmlformats.org/officeDocument/2006/relationships/vmlDrawing" Target="../drawings/vmlDrawing41.vml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comments" Target="../comments42.xml"/><Relationship Id="rId1" Type="http://schemas.openxmlformats.org/officeDocument/2006/relationships/vmlDrawing" Target="../drawings/vmlDrawing42.vm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3.xml"/><Relationship Id="rId2" Type="http://schemas.openxmlformats.org/officeDocument/2006/relationships/vmlDrawing" Target="../drawings/vmlDrawing43.vml"/><Relationship Id="rId1" Type="http://schemas.openxmlformats.org/officeDocument/2006/relationships/printerSettings" Target="../printerSettings/printerSettings6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4.xml"/><Relationship Id="rId1" Type="http://schemas.openxmlformats.org/officeDocument/2006/relationships/vmlDrawing" Target="../drawings/vmlDrawing4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hyperlink" Target="file:///C:\Users\ainasoma\AppData\Local\Microsoft\Windows\Temporary%20Internet%20Files\Content.Outlook\5QLKA10X\Maalausalan%20urakkalaskuri.xls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hyperlink" Target="file:///C:\Users\ainasoma\AppData\Local\Microsoft\Windows\Temporary%20Internet%20Files\Content.Outlook\5QLKA10X\Maalausalan%20urakkalaskuri.xls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1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1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1" Type="http://schemas.openxmlformats.org/officeDocument/2006/relationships/hyperlink" Target="file:///C:\Users\ainasoma\AppData\Local\Microsoft\Windows\Temporary%20Internet%20Files\Content.Outlook\5QLKA10X\Maalausalan%20urakkalaskuri.xls" TargetMode="External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9"/>
  <sheetViews>
    <sheetView topLeftCell="A13" workbookViewId="0"/>
  </sheetViews>
  <sheetFormatPr defaultRowHeight="15" x14ac:dyDescent="0.2"/>
  <cols>
    <col min="1" max="4" width="9.140625" style="150"/>
    <col min="5" max="5" width="14" style="150" customWidth="1"/>
    <col min="6" max="6" width="9.140625" style="150"/>
    <col min="7" max="7" width="17.5703125" style="150" customWidth="1"/>
    <col min="8" max="8" width="8.5703125" style="150" customWidth="1"/>
    <col min="9" max="16384" width="9.140625" style="150"/>
  </cols>
  <sheetData>
    <row r="1" spans="1:13" x14ac:dyDescent="0.2">
      <c r="A1" s="3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x14ac:dyDescent="0.2"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x14ac:dyDescent="0.2"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3" x14ac:dyDescent="0.2"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1:13" x14ac:dyDescent="0.2"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1:13" x14ac:dyDescent="0.2"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</row>
    <row r="7" spans="1:13" x14ac:dyDescent="0.2">
      <c r="B7" s="149"/>
      <c r="C7" s="149"/>
      <c r="D7" s="149"/>
      <c r="E7" s="149"/>
      <c r="F7" s="149"/>
      <c r="G7" s="149"/>
      <c r="H7" s="149"/>
      <c r="I7" s="149"/>
      <c r="J7" s="446"/>
      <c r="K7" s="149"/>
      <c r="L7" s="149"/>
      <c r="M7" s="149"/>
    </row>
    <row r="8" spans="1:13" x14ac:dyDescent="0.2"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</row>
    <row r="9" spans="1:13" x14ac:dyDescent="0.2"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</row>
    <row r="10" spans="1:13" x14ac:dyDescent="0.2"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</row>
    <row r="11" spans="1:13" x14ac:dyDescent="0.2"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</row>
    <row r="12" spans="1:13" x14ac:dyDescent="0.2"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</row>
    <row r="13" spans="1:13" x14ac:dyDescent="0.2"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</row>
    <row r="14" spans="1:13" x14ac:dyDescent="0.2"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</row>
    <row r="15" spans="1:13" x14ac:dyDescent="0.2"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</row>
    <row r="16" spans="1:13" x14ac:dyDescent="0.2"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</row>
    <row r="17" spans="1:15" x14ac:dyDescent="0.2"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</row>
    <row r="18" spans="1:15" x14ac:dyDescent="0.2"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</row>
    <row r="19" spans="1:15" x14ac:dyDescent="0.2"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</row>
    <row r="20" spans="1:15" x14ac:dyDescent="0.2"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424"/>
    </row>
    <row r="21" spans="1:15" s="424" customFormat="1" x14ac:dyDescent="0.2"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</row>
    <row r="22" spans="1:15" ht="18" x14ac:dyDescent="0.25">
      <c r="A22" s="447"/>
      <c r="B22" s="448" t="s">
        <v>0</v>
      </c>
      <c r="C22" s="449"/>
      <c r="D22" s="450"/>
      <c r="E22" s="450"/>
      <c r="F22" s="584" t="s">
        <v>1</v>
      </c>
      <c r="G22" s="584"/>
      <c r="H22" s="584"/>
      <c r="I22" s="584"/>
      <c r="J22" s="450"/>
      <c r="K22" s="450"/>
      <c r="L22" s="450"/>
      <c r="M22" s="451"/>
      <c r="N22" s="424"/>
      <c r="O22" s="424"/>
    </row>
    <row r="23" spans="1:15" x14ac:dyDescent="0.2">
      <c r="B23" s="452"/>
      <c r="C23" s="453"/>
      <c r="D23" s="453"/>
      <c r="E23" s="453"/>
      <c r="F23" s="584" t="s">
        <v>2</v>
      </c>
      <c r="G23" s="584"/>
      <c r="H23" s="583"/>
      <c r="I23" s="583"/>
      <c r="J23" s="453"/>
      <c r="K23" s="453"/>
      <c r="L23" s="453"/>
      <c r="M23" s="455"/>
    </row>
    <row r="24" spans="1:15" x14ac:dyDescent="0.2">
      <c r="B24" s="452"/>
      <c r="C24" s="453"/>
      <c r="D24" s="453"/>
      <c r="E24" s="453"/>
      <c r="F24" s="584" t="s">
        <v>3</v>
      </c>
      <c r="G24" s="584"/>
      <c r="H24" s="583"/>
      <c r="I24" s="583"/>
      <c r="J24" s="453"/>
      <c r="K24" s="453"/>
      <c r="L24" s="453"/>
      <c r="M24" s="455"/>
    </row>
    <row r="25" spans="1:15" x14ac:dyDescent="0.2">
      <c r="B25" s="452"/>
      <c r="C25" s="453"/>
      <c r="D25" s="453"/>
      <c r="E25" s="454"/>
      <c r="F25" s="453"/>
      <c r="G25" s="453"/>
      <c r="H25" s="454"/>
      <c r="I25" s="453"/>
      <c r="J25" s="453"/>
      <c r="K25" s="453"/>
      <c r="L25" s="453"/>
      <c r="M25" s="455"/>
    </row>
    <row r="26" spans="1:15" x14ac:dyDescent="0.2">
      <c r="B26" s="452" t="s">
        <v>4</v>
      </c>
      <c r="C26" s="453"/>
      <c r="D26" s="454"/>
      <c r="E26" s="454"/>
      <c r="F26" s="453"/>
      <c r="G26" s="453"/>
      <c r="H26" s="453"/>
      <c r="I26" s="453"/>
      <c r="J26" s="453"/>
      <c r="K26" s="453"/>
      <c r="L26" s="453"/>
      <c r="M26" s="455"/>
    </row>
    <row r="27" spans="1:15" x14ac:dyDescent="0.2">
      <c r="B27" s="456"/>
      <c r="C27" s="457"/>
      <c r="D27" s="458"/>
      <c r="E27" s="458"/>
      <c r="F27" s="457"/>
      <c r="G27" s="457"/>
      <c r="H27" s="457"/>
      <c r="I27" s="457"/>
      <c r="J27" s="457"/>
      <c r="K27" s="457"/>
      <c r="L27" s="457"/>
      <c r="M27" s="459"/>
    </row>
    <row r="28" spans="1:15" s="424" customFormat="1" x14ac:dyDescent="0.2">
      <c r="B28" s="149"/>
      <c r="C28" s="149"/>
      <c r="D28" s="310"/>
      <c r="E28" s="310"/>
      <c r="F28" s="149"/>
      <c r="G28" s="149"/>
      <c r="H28" s="149"/>
      <c r="I28" s="149"/>
    </row>
    <row r="29" spans="1:15" s="424" customFormat="1" x14ac:dyDescent="0.2">
      <c r="B29" s="149"/>
      <c r="C29" s="149"/>
      <c r="D29" s="310"/>
      <c r="E29" s="310"/>
      <c r="F29" s="149"/>
      <c r="G29" s="149"/>
      <c r="H29" s="149"/>
      <c r="I29" s="149"/>
    </row>
    <row r="30" spans="1:15" s="424" customFormat="1" x14ac:dyDescent="0.2">
      <c r="B30" s="460" t="s">
        <v>5</v>
      </c>
      <c r="C30" s="461"/>
      <c r="D30" s="462"/>
      <c r="E30" s="462"/>
      <c r="F30" s="461"/>
      <c r="G30" s="461"/>
      <c r="H30" s="461"/>
      <c r="I30" s="461"/>
      <c r="J30" s="461"/>
      <c r="K30" s="461"/>
      <c r="L30" s="461"/>
      <c r="M30" s="463"/>
    </row>
    <row r="31" spans="1:15" s="424" customFormat="1" x14ac:dyDescent="0.2">
      <c r="B31" s="464" t="s">
        <v>6</v>
      </c>
      <c r="C31" s="465"/>
      <c r="D31" s="466"/>
      <c r="E31" s="466"/>
      <c r="F31" s="465"/>
      <c r="G31" s="465"/>
      <c r="H31" s="465"/>
      <c r="I31" s="465"/>
      <c r="J31" s="465"/>
      <c r="K31" s="465"/>
      <c r="L31" s="465"/>
      <c r="M31" s="467"/>
    </row>
    <row r="32" spans="1:15" s="424" customFormat="1" x14ac:dyDescent="0.2">
      <c r="B32" s="464"/>
      <c r="C32" s="465"/>
      <c r="D32" s="465"/>
      <c r="E32" s="465"/>
      <c r="F32" s="465"/>
      <c r="G32" s="465"/>
      <c r="H32" s="465"/>
      <c r="I32" s="465"/>
      <c r="J32" s="465"/>
      <c r="K32" s="465"/>
      <c r="L32" s="465"/>
      <c r="M32" s="468"/>
    </row>
    <row r="33" spans="2:13" s="424" customFormat="1" x14ac:dyDescent="0.2">
      <c r="B33" s="464"/>
      <c r="C33" s="465"/>
      <c r="D33" s="465"/>
      <c r="E33" s="465"/>
      <c r="F33" s="465"/>
      <c r="G33" s="465"/>
      <c r="H33" s="465"/>
      <c r="I33" s="465"/>
      <c r="J33" s="465"/>
      <c r="K33" s="465"/>
      <c r="L33" s="465"/>
      <c r="M33" s="467"/>
    </row>
    <row r="34" spans="2:13" s="424" customFormat="1" ht="18" x14ac:dyDescent="0.25">
      <c r="B34" s="581" t="s">
        <v>7</v>
      </c>
      <c r="C34" s="581"/>
      <c r="D34" s="581"/>
      <c r="E34" s="465"/>
      <c r="F34" s="465"/>
      <c r="G34" s="465"/>
      <c r="H34" s="465"/>
      <c r="I34" s="465"/>
      <c r="J34" s="465"/>
      <c r="K34" s="465"/>
      <c r="L34" s="465"/>
      <c r="M34" s="467"/>
    </row>
    <row r="35" spans="2:13" s="424" customFormat="1" ht="15.75" x14ac:dyDescent="0.25">
      <c r="B35" s="469"/>
      <c r="C35" s="470"/>
      <c r="D35" s="471"/>
      <c r="E35" s="465"/>
      <c r="F35" s="465"/>
      <c r="G35" s="465"/>
      <c r="H35" s="465"/>
      <c r="I35" s="465"/>
      <c r="J35" s="465"/>
      <c r="K35" s="465"/>
      <c r="L35" s="465"/>
      <c r="M35" s="467"/>
    </row>
    <row r="36" spans="2:13" s="424" customFormat="1" x14ac:dyDescent="0.2">
      <c r="B36" s="578" t="s">
        <v>8</v>
      </c>
      <c r="C36" s="578"/>
      <c r="D36" s="465"/>
      <c r="E36" s="465"/>
      <c r="F36" s="465"/>
      <c r="G36" s="465"/>
      <c r="H36" s="465"/>
      <c r="I36" s="465"/>
      <c r="J36" s="465"/>
      <c r="K36" s="465"/>
      <c r="L36" s="465"/>
      <c r="M36" s="467"/>
    </row>
    <row r="37" spans="2:13" s="424" customFormat="1" x14ac:dyDescent="0.2">
      <c r="B37" s="472"/>
      <c r="C37" s="473"/>
      <c r="D37" s="465"/>
      <c r="E37" s="465"/>
      <c r="F37" s="465"/>
      <c r="G37" s="465"/>
      <c r="H37" s="465"/>
      <c r="I37" s="465"/>
      <c r="J37" s="465"/>
      <c r="K37" s="465"/>
      <c r="L37" s="465"/>
      <c r="M37" s="467"/>
    </row>
    <row r="38" spans="2:13" s="424" customFormat="1" ht="15.75" x14ac:dyDescent="0.25">
      <c r="B38" s="582" t="s">
        <v>9</v>
      </c>
      <c r="C38" s="582"/>
      <c r="D38" s="582"/>
      <c r="E38" s="582"/>
      <c r="F38" s="465"/>
      <c r="G38" s="471"/>
      <c r="H38" s="465"/>
      <c r="I38" s="465"/>
      <c r="J38" s="465"/>
      <c r="K38" s="465"/>
      <c r="L38" s="465"/>
      <c r="M38" s="467"/>
    </row>
    <row r="39" spans="2:13" s="424" customFormat="1" x14ac:dyDescent="0.2">
      <c r="B39" s="578" t="s">
        <v>10</v>
      </c>
      <c r="C39" s="578"/>
      <c r="D39" s="473"/>
      <c r="E39" s="579"/>
      <c r="F39" s="579"/>
      <c r="G39" s="473"/>
      <c r="H39" s="465"/>
      <c r="I39" s="579"/>
      <c r="J39" s="579"/>
      <c r="K39" s="465"/>
      <c r="L39" s="580"/>
      <c r="M39" s="580"/>
    </row>
    <row r="40" spans="2:13" s="424" customFormat="1" x14ac:dyDescent="0.2">
      <c r="B40" s="578" t="s">
        <v>11</v>
      </c>
      <c r="C40" s="578"/>
      <c r="D40" s="473"/>
      <c r="E40" s="579"/>
      <c r="F40" s="579"/>
      <c r="G40" s="473"/>
      <c r="H40" s="465"/>
      <c r="I40" s="579"/>
      <c r="J40" s="579"/>
      <c r="K40" s="465"/>
      <c r="L40" s="580"/>
      <c r="M40" s="580"/>
    </row>
    <row r="41" spans="2:13" s="424" customFormat="1" x14ac:dyDescent="0.2">
      <c r="B41" s="578" t="s">
        <v>12</v>
      </c>
      <c r="C41" s="578"/>
      <c r="D41" s="473"/>
      <c r="E41" s="579"/>
      <c r="F41" s="579"/>
      <c r="G41" s="473"/>
      <c r="H41" s="465"/>
      <c r="I41" s="579"/>
      <c r="J41" s="579"/>
      <c r="K41" s="465"/>
      <c r="L41" s="580"/>
      <c r="M41" s="580"/>
    </row>
    <row r="42" spans="2:13" s="424" customFormat="1" x14ac:dyDescent="0.2">
      <c r="B42" s="578" t="s">
        <v>13</v>
      </c>
      <c r="C42" s="578"/>
      <c r="D42" s="473"/>
      <c r="E42" s="579"/>
      <c r="F42" s="579"/>
      <c r="G42" s="473"/>
      <c r="H42" s="471"/>
      <c r="I42" s="579"/>
      <c r="J42" s="579"/>
      <c r="K42" s="465"/>
      <c r="L42" s="580"/>
      <c r="M42" s="580"/>
    </row>
    <row r="43" spans="2:13" s="424" customFormat="1" x14ac:dyDescent="0.2">
      <c r="B43" s="578" t="s">
        <v>14</v>
      </c>
      <c r="C43" s="578"/>
      <c r="D43" s="473"/>
      <c r="E43" s="579"/>
      <c r="F43" s="579"/>
      <c r="G43" s="473"/>
      <c r="H43" s="465"/>
      <c r="I43" s="579"/>
      <c r="J43" s="579"/>
      <c r="K43" s="465"/>
      <c r="L43" s="580"/>
      <c r="M43" s="580"/>
    </row>
    <row r="44" spans="2:13" s="424" customFormat="1" x14ac:dyDescent="0.2">
      <c r="B44" s="578"/>
      <c r="C44" s="578"/>
      <c r="D44" s="473"/>
      <c r="E44" s="579"/>
      <c r="F44" s="579"/>
      <c r="G44" s="473"/>
      <c r="H44" s="465"/>
      <c r="I44" s="579"/>
      <c r="J44" s="579"/>
      <c r="K44" s="465"/>
      <c r="L44" s="580"/>
      <c r="M44" s="580"/>
    </row>
    <row r="45" spans="2:13" s="424" customFormat="1" x14ac:dyDescent="0.2">
      <c r="B45" s="578"/>
      <c r="C45" s="578"/>
      <c r="D45" s="473"/>
      <c r="E45" s="579"/>
      <c r="F45" s="579"/>
      <c r="G45" s="473"/>
      <c r="H45" s="465"/>
      <c r="I45" s="579"/>
      <c r="J45" s="579"/>
      <c r="K45" s="465"/>
      <c r="L45" s="580"/>
      <c r="M45" s="580"/>
    </row>
    <row r="46" spans="2:13" s="424" customFormat="1" x14ac:dyDescent="0.2">
      <c r="B46" s="474"/>
      <c r="C46" s="475"/>
      <c r="D46" s="475"/>
      <c r="E46" s="475"/>
      <c r="F46" s="475"/>
      <c r="G46" s="475"/>
      <c r="H46" s="475"/>
      <c r="I46" s="475"/>
      <c r="J46" s="475"/>
      <c r="K46" s="475"/>
      <c r="L46" s="475"/>
      <c r="M46" s="476"/>
    </row>
    <row r="47" spans="2:13" s="424" customFormat="1" x14ac:dyDescent="0.2">
      <c r="B47" s="149"/>
      <c r="C47" s="149"/>
      <c r="D47" s="310"/>
      <c r="E47" s="310"/>
      <c r="F47" s="149"/>
      <c r="G47" s="149"/>
      <c r="H47" s="149"/>
      <c r="I47" s="149"/>
    </row>
    <row r="48" spans="2:13" s="424" customFormat="1" x14ac:dyDescent="0.2">
      <c r="B48" s="149"/>
      <c r="C48" s="149"/>
      <c r="D48" s="310"/>
      <c r="E48" s="310"/>
      <c r="F48" s="149"/>
      <c r="G48" s="149"/>
      <c r="H48" s="149"/>
      <c r="I48" s="149"/>
    </row>
    <row r="49" spans="1:13" s="424" customFormat="1" x14ac:dyDescent="0.2">
      <c r="B49" s="477"/>
      <c r="C49" s="478"/>
      <c r="D49" s="479"/>
      <c r="E49" s="479"/>
      <c r="F49" s="478"/>
      <c r="G49" s="478"/>
      <c r="H49" s="478"/>
      <c r="I49" s="478"/>
      <c r="J49" s="478"/>
      <c r="K49" s="478"/>
      <c r="L49" s="478"/>
      <c r="M49" s="480"/>
    </row>
    <row r="50" spans="1:13" ht="15.75" x14ac:dyDescent="0.25">
      <c r="A50" s="447"/>
      <c r="B50" s="481" t="s">
        <v>15</v>
      </c>
      <c r="C50" s="482"/>
      <c r="D50" s="483"/>
      <c r="E50" s="483"/>
      <c r="F50" s="482"/>
      <c r="G50" s="482"/>
      <c r="H50" s="482"/>
      <c r="I50" s="482"/>
      <c r="J50" s="482"/>
      <c r="K50" s="482"/>
      <c r="L50" s="482"/>
      <c r="M50" s="484"/>
    </row>
    <row r="51" spans="1:13" x14ac:dyDescent="0.2">
      <c r="B51" s="485"/>
      <c r="C51" s="482"/>
      <c r="D51" s="483"/>
      <c r="E51" s="483"/>
      <c r="F51" s="482"/>
      <c r="G51" s="482"/>
      <c r="H51" s="482"/>
      <c r="I51" s="482"/>
      <c r="J51" s="482"/>
      <c r="K51" s="482"/>
      <c r="L51" s="482"/>
      <c r="M51" s="484"/>
    </row>
    <row r="52" spans="1:13" ht="18" x14ac:dyDescent="0.25">
      <c r="B52" s="486" t="s">
        <v>16</v>
      </c>
      <c r="C52" s="487"/>
      <c r="D52" s="482"/>
      <c r="E52" s="482"/>
      <c r="F52" s="482"/>
      <c r="G52" s="482"/>
      <c r="H52" s="482"/>
      <c r="I52" s="482"/>
      <c r="J52" s="482"/>
      <c r="K52" s="482"/>
      <c r="L52" s="482"/>
      <c r="M52" s="484"/>
    </row>
    <row r="53" spans="1:13" ht="15.75" x14ac:dyDescent="0.25">
      <c r="A53" s="447"/>
      <c r="B53" s="485"/>
      <c r="C53" s="482"/>
      <c r="D53" s="488"/>
      <c r="E53" s="489"/>
      <c r="F53" s="482"/>
      <c r="G53" s="482"/>
      <c r="H53" s="482"/>
      <c r="I53" s="482"/>
      <c r="J53" s="482"/>
      <c r="K53" s="482"/>
      <c r="L53" s="482"/>
      <c r="M53" s="484"/>
    </row>
    <row r="54" spans="1:13" x14ac:dyDescent="0.2">
      <c r="B54" s="577" t="s">
        <v>17</v>
      </c>
      <c r="C54" s="577"/>
      <c r="D54" s="577"/>
      <c r="E54" s="482" t="s">
        <v>18</v>
      </c>
      <c r="F54" s="482"/>
      <c r="G54" s="482"/>
      <c r="H54" s="482"/>
      <c r="I54" s="482"/>
      <c r="J54" s="482"/>
      <c r="K54" s="482"/>
      <c r="L54" s="482"/>
      <c r="M54" s="484"/>
    </row>
    <row r="55" spans="1:13" x14ac:dyDescent="0.2">
      <c r="B55" s="485"/>
      <c r="C55" s="482"/>
      <c r="D55" s="482"/>
      <c r="E55" s="482"/>
      <c r="F55" s="482"/>
      <c r="G55" s="482"/>
      <c r="H55" s="482"/>
      <c r="I55" s="482"/>
      <c r="J55" s="482"/>
      <c r="K55" s="482"/>
      <c r="L55" s="482"/>
      <c r="M55" s="484"/>
    </row>
    <row r="56" spans="1:13" ht="15.75" x14ac:dyDescent="0.25">
      <c r="B56" s="490" t="s">
        <v>19</v>
      </c>
      <c r="C56" s="482"/>
      <c r="D56" s="482"/>
      <c r="E56" s="482"/>
      <c r="F56" s="482"/>
      <c r="G56" s="482"/>
      <c r="H56" s="482"/>
      <c r="I56" s="482"/>
      <c r="J56" s="482"/>
      <c r="K56" s="482"/>
      <c r="L56" s="482"/>
      <c r="M56" s="484"/>
    </row>
    <row r="57" spans="1:13" x14ac:dyDescent="0.2">
      <c r="B57" s="485"/>
      <c r="C57" s="482"/>
      <c r="D57" s="483"/>
      <c r="E57" s="482"/>
      <c r="F57" s="482"/>
      <c r="G57" s="482"/>
      <c r="H57" s="482"/>
      <c r="I57" s="482"/>
      <c r="J57" s="482"/>
      <c r="K57" s="482"/>
      <c r="L57" s="482"/>
      <c r="M57" s="484"/>
    </row>
    <row r="58" spans="1:13" x14ac:dyDescent="0.2">
      <c r="B58" s="577" t="s">
        <v>20</v>
      </c>
      <c r="C58" s="577"/>
      <c r="D58" s="577"/>
      <c r="E58" s="577"/>
      <c r="F58" s="482"/>
      <c r="G58" s="585"/>
      <c r="H58" s="585"/>
      <c r="I58" s="585"/>
      <c r="J58" s="482"/>
      <c r="K58" s="482"/>
      <c r="L58" s="482"/>
      <c r="M58" s="484"/>
    </row>
    <row r="59" spans="1:13" x14ac:dyDescent="0.2">
      <c r="B59" s="577" t="s">
        <v>21</v>
      </c>
      <c r="C59" s="577"/>
      <c r="D59" s="577"/>
      <c r="E59" s="577"/>
      <c r="F59" s="482"/>
      <c r="G59" s="585"/>
      <c r="H59" s="585"/>
      <c r="I59" s="585"/>
      <c r="J59" s="482"/>
      <c r="K59" s="482"/>
      <c r="L59" s="482"/>
      <c r="M59" s="484"/>
    </row>
    <row r="60" spans="1:13" x14ac:dyDescent="0.2">
      <c r="B60" s="577" t="s">
        <v>22</v>
      </c>
      <c r="C60" s="577"/>
      <c r="D60" s="577"/>
      <c r="E60" s="577"/>
      <c r="F60" s="482"/>
      <c r="G60" s="585"/>
      <c r="H60" s="585"/>
      <c r="I60" s="585"/>
      <c r="J60" s="482"/>
      <c r="K60" s="482"/>
      <c r="L60" s="482"/>
      <c r="M60" s="484"/>
    </row>
    <row r="61" spans="1:13" x14ac:dyDescent="0.2">
      <c r="B61" s="577"/>
      <c r="C61" s="577"/>
      <c r="D61" s="577"/>
      <c r="E61" s="577"/>
      <c r="F61" s="482"/>
      <c r="G61" s="585"/>
      <c r="H61" s="585"/>
      <c r="I61" s="585"/>
      <c r="J61" s="482"/>
      <c r="K61" s="482"/>
      <c r="L61" s="482"/>
      <c r="M61" s="484"/>
    </row>
    <row r="62" spans="1:13" x14ac:dyDescent="0.2">
      <c r="B62" s="577"/>
      <c r="C62" s="577"/>
      <c r="D62" s="577"/>
      <c r="E62" s="577"/>
      <c r="F62" s="482"/>
      <c r="G62" s="585"/>
      <c r="H62" s="585"/>
      <c r="I62" s="585"/>
      <c r="J62" s="482"/>
      <c r="K62" s="482"/>
      <c r="L62" s="482"/>
      <c r="M62" s="484"/>
    </row>
    <row r="63" spans="1:13" x14ac:dyDescent="0.2">
      <c r="B63" s="497"/>
      <c r="C63" s="483"/>
      <c r="D63" s="483"/>
      <c r="E63" s="483"/>
      <c r="F63" s="482"/>
      <c r="G63" s="483"/>
      <c r="H63" s="483"/>
      <c r="I63" s="483"/>
      <c r="J63" s="482"/>
      <c r="K63" s="482"/>
      <c r="L63" s="482"/>
      <c r="M63" s="484"/>
    </row>
    <row r="64" spans="1:13" x14ac:dyDescent="0.2">
      <c r="B64" s="497" t="s">
        <v>426</v>
      </c>
      <c r="C64" s="483"/>
      <c r="D64" s="483"/>
      <c r="E64" s="483"/>
      <c r="F64" s="482"/>
      <c r="G64" s="483"/>
      <c r="H64" s="483"/>
      <c r="I64" s="483"/>
      <c r="J64" s="482"/>
      <c r="K64" s="482"/>
      <c r="L64" s="482"/>
      <c r="M64" s="484"/>
    </row>
    <row r="65" spans="2:13" x14ac:dyDescent="0.2">
      <c r="B65" s="497" t="s">
        <v>427</v>
      </c>
      <c r="C65" s="483"/>
      <c r="D65" s="483"/>
      <c r="E65" s="483"/>
      <c r="F65" s="482"/>
      <c r="G65" s="483"/>
      <c r="H65" s="483"/>
      <c r="I65" s="483"/>
      <c r="J65" s="482"/>
      <c r="K65" s="482"/>
      <c r="L65" s="482"/>
      <c r="M65" s="484"/>
    </row>
    <row r="66" spans="2:13" x14ac:dyDescent="0.2">
      <c r="B66" s="497" t="s">
        <v>428</v>
      </c>
      <c r="C66" s="483"/>
      <c r="D66" s="483"/>
      <c r="E66" s="483"/>
      <c r="F66" s="482"/>
      <c r="G66" s="483"/>
      <c r="H66" s="483"/>
      <c r="I66" s="483"/>
      <c r="J66" s="482"/>
      <c r="K66" s="482"/>
      <c r="L66" s="482"/>
      <c r="M66" s="484"/>
    </row>
    <row r="67" spans="2:13" x14ac:dyDescent="0.2">
      <c r="B67" s="497"/>
      <c r="C67" s="483"/>
      <c r="D67" s="483"/>
      <c r="E67" s="483"/>
      <c r="F67" s="482"/>
      <c r="G67" s="483"/>
      <c r="H67" s="483"/>
      <c r="I67" s="483"/>
      <c r="J67" s="482"/>
      <c r="K67" s="482"/>
      <c r="L67" s="482"/>
      <c r="M67" s="484"/>
    </row>
    <row r="68" spans="2:13" x14ac:dyDescent="0.2">
      <c r="B68" s="497"/>
      <c r="C68" s="483"/>
      <c r="D68" s="483"/>
      <c r="E68" s="483"/>
      <c r="F68" s="482"/>
      <c r="G68" s="483"/>
      <c r="H68" s="483"/>
      <c r="I68" s="483"/>
      <c r="J68" s="482"/>
      <c r="K68" s="482"/>
      <c r="L68" s="482"/>
      <c r="M68" s="484"/>
    </row>
    <row r="69" spans="2:13" x14ac:dyDescent="0.2">
      <c r="B69" s="491"/>
      <c r="C69" s="492"/>
      <c r="D69" s="492"/>
      <c r="E69" s="492"/>
      <c r="F69" s="492"/>
      <c r="G69" s="492"/>
      <c r="H69" s="492"/>
      <c r="I69" s="492"/>
      <c r="J69" s="492"/>
      <c r="K69" s="492"/>
      <c r="L69" s="492"/>
      <c r="M69" s="493"/>
    </row>
    <row r="71" spans="2:13" s="424" customFormat="1" x14ac:dyDescent="0.2">
      <c r="B71" s="149"/>
      <c r="C71" s="149"/>
      <c r="D71" s="149"/>
      <c r="E71" s="149"/>
      <c r="F71" s="149"/>
      <c r="G71" s="149"/>
      <c r="H71" s="149"/>
      <c r="I71" s="149"/>
    </row>
    <row r="84" spans="2:14" ht="15.75" x14ac:dyDescent="0.25">
      <c r="B84" s="494"/>
      <c r="C84" s="495"/>
      <c r="D84" s="495"/>
      <c r="E84" s="495"/>
      <c r="F84" s="495"/>
      <c r="G84" s="495"/>
      <c r="H84" s="495"/>
      <c r="I84" s="495"/>
      <c r="J84" s="495"/>
      <c r="K84" s="495"/>
      <c r="N84" s="149"/>
    </row>
    <row r="85" spans="2:14" x14ac:dyDescent="0.2">
      <c r="N85" s="149"/>
    </row>
    <row r="86" spans="2:14" x14ac:dyDescent="0.2">
      <c r="N86" s="149"/>
    </row>
    <row r="87" spans="2:14" x14ac:dyDescent="0.2">
      <c r="N87" s="149"/>
    </row>
    <row r="88" spans="2:14" x14ac:dyDescent="0.2">
      <c r="N88" s="149"/>
    </row>
    <row r="89" spans="2:14" x14ac:dyDescent="0.2">
      <c r="N89" s="149"/>
    </row>
  </sheetData>
  <sheetProtection password="A274" sheet="1" objects="1" scenarios="1"/>
  <mergeCells count="48">
    <mergeCell ref="H24:I24"/>
    <mergeCell ref="H23:I23"/>
    <mergeCell ref="H22:I22"/>
    <mergeCell ref="G62:I62"/>
    <mergeCell ref="G61:I61"/>
    <mergeCell ref="G60:I60"/>
    <mergeCell ref="G59:I59"/>
    <mergeCell ref="G58:I58"/>
    <mergeCell ref="F22:G22"/>
    <mergeCell ref="F23:G23"/>
    <mergeCell ref="F24:G24"/>
    <mergeCell ref="B34:D34"/>
    <mergeCell ref="B36:C36"/>
    <mergeCell ref="B38:E38"/>
    <mergeCell ref="B39:C39"/>
    <mergeCell ref="E39:F39"/>
    <mergeCell ref="L39:M39"/>
    <mergeCell ref="B40:C40"/>
    <mergeCell ref="E40:F40"/>
    <mergeCell ref="I40:J40"/>
    <mergeCell ref="L40:M40"/>
    <mergeCell ref="I39:J39"/>
    <mergeCell ref="B41:C41"/>
    <mergeCell ref="E41:F41"/>
    <mergeCell ref="I41:J41"/>
    <mergeCell ref="L41:M41"/>
    <mergeCell ref="B42:C42"/>
    <mergeCell ref="E42:F42"/>
    <mergeCell ref="I42:J42"/>
    <mergeCell ref="L42:M42"/>
    <mergeCell ref="B43:C43"/>
    <mergeCell ref="E43:F43"/>
    <mergeCell ref="I43:J43"/>
    <mergeCell ref="L43:M43"/>
    <mergeCell ref="B44:C44"/>
    <mergeCell ref="E44:F44"/>
    <mergeCell ref="I44:J44"/>
    <mergeCell ref="L44:M44"/>
    <mergeCell ref="B45:C45"/>
    <mergeCell ref="E45:F45"/>
    <mergeCell ref="I45:J45"/>
    <mergeCell ref="L45:M45"/>
    <mergeCell ref="B54:D54"/>
    <mergeCell ref="B61:E61"/>
    <mergeCell ref="B62:E62"/>
    <mergeCell ref="B58:E58"/>
    <mergeCell ref="B59:E59"/>
    <mergeCell ref="B60:E60"/>
  </mergeCells>
  <hyperlinks>
    <hyperlink ref="F22" location="Omat tiedot TT1!A1" display="omat tiedot TT1"/>
    <hyperlink ref="F23" location="Omat tiedot TT2!A1" display="omat tiedot TT2"/>
    <hyperlink ref="F24" location="Omat tiedot TT3!A1" display="omat tiedot TT3"/>
    <hyperlink ref="B36" r:id="rId1" location="Kokonaisurakka!A1"/>
    <hyperlink ref="B39" r:id="rId2" location="'Tila%201'!A1"/>
    <hyperlink ref="B40" r:id="rId3" location="'Tila%202'!A1"/>
    <hyperlink ref="B41" r:id="rId4" location="'Tila%203'!A1"/>
    <hyperlink ref="B42" r:id="rId5" location="'Tila%204'!A1"/>
    <hyperlink ref="B43" r:id="rId6" location="'Tila%205'!A1"/>
    <hyperlink ref="B54" location="urakanjakotaulukko!A1" display="Urakanjakotaulukko"/>
    <hyperlink ref="B58" r:id="rId7" location="'Urakka%20TT%201%20yhteensä'!A1"/>
    <hyperlink ref="B59" r:id="rId8" location="'Urakka%20TT2%20yhteensä'!A1"/>
    <hyperlink ref="B60" r:id="rId9" location="'Urakka%20TT3%20yhteensä'!A1"/>
    <hyperlink ref="B36:C36" location="Kokonaisurakka!A1" display="Kokonaisurakka"/>
    <hyperlink ref="B39:C39" location="'Tila 1'!A1" display="Tila / Asunto 1"/>
    <hyperlink ref="B40:C40" location="'Tila 2'!A1" display="Tila / Asunto 2"/>
    <hyperlink ref="B41:C41" location="'Tila 3'!A1" display="Tila / Asunto 3"/>
    <hyperlink ref="B42:C42" location="'Tilinauha TT4'!A1" display="Tila / Asunto 4"/>
    <hyperlink ref="B43:C43" location="'Tila 5'!A1" display="Tila / Asunto 5"/>
    <hyperlink ref="B54:D54" location="Urakanjakotaulukko!A1" display="Urakanjakotaulukko"/>
    <hyperlink ref="B58:E58" location="'Urakka TT 1 yhteensä'!A1" display="Urakkatuntikirjat yhteensä TT1"/>
    <hyperlink ref="B59:E59" location="'Urakka TT2 yhteensä'!A1" display="Urakkatuntikirjat yhteensä TT2"/>
    <hyperlink ref="B60:E60" location="'Urakka TT3 yhteensä'!A1" display="Urakkatuntikirjat yhteensä TT3"/>
    <hyperlink ref="F22:G22" location="'Omat tiedot TT1'!A1" display="omat tiedot TT1"/>
    <hyperlink ref="F23:G23" location="'Omat tiedot TT2'!A1" display="omat tiedot TT2"/>
    <hyperlink ref="F24:G24" location="'Omat tiedot TT3'!A1" display="omat tiedot TT3"/>
    <hyperlink ref="B64" location="'Urakkatuntikirja TT1-1'!A1" display="Urakkatuntikirja TT1"/>
    <hyperlink ref="B65" location="'Urakkatuntikirja TT2-1'!A1" display="Urakkatuntikirja TT2"/>
    <hyperlink ref="B66" location="'Urakkatuntikirja TT3-1'!A1" display="Urakkatuntikirja TT3"/>
  </hyperlinks>
  <pageMargins left="0.75" right="0.75" top="1" bottom="1" header="0.51180555555555562" footer="0.51180555555555562"/>
  <pageSetup paperSize="9" firstPageNumber="0" orientation="portrait" horizontalDpi="300" verticalDpi="300" r:id="rId10"/>
  <headerFooter alignWithMargins="0"/>
  <drawing r:id="rId11"/>
  <legacyDrawing r:id="rId1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28"/>
  <sheetViews>
    <sheetView workbookViewId="0">
      <selection activeCell="B10" sqref="B10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5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63" t="s">
        <v>273</v>
      </c>
      <c r="C4" s="596"/>
      <c r="D4" s="596"/>
      <c r="E4" s="596"/>
      <c r="F4" s="596"/>
      <c r="G4" s="596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66" t="s">
        <v>287</v>
      </c>
      <c r="C5" s="596"/>
      <c r="D5" s="596"/>
      <c r="E5" s="596"/>
      <c r="F5" s="596"/>
      <c r="G5" s="596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68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1</v>
      </c>
      <c r="D7" s="74"/>
      <c r="E7" s="74"/>
      <c r="F7" s="74"/>
      <c r="G7" s="74"/>
      <c r="H7" s="75"/>
      <c r="I7" s="76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78"/>
      <c r="D8" s="79"/>
      <c r="E8" s="79"/>
      <c r="F8" s="79"/>
      <c r="G8" s="79"/>
      <c r="H8" s="80"/>
      <c r="I8" s="76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97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309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  <c r="K16" s="107" t="s">
        <v>310</v>
      </c>
      <c r="L16" s="107" t="s">
        <v>311</v>
      </c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7" t="s">
        <v>313</v>
      </c>
      <c r="L17" s="107" t="s">
        <v>314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7" t="s">
        <v>316</v>
      </c>
      <c r="L18" s="107" t="s">
        <v>317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7" t="s">
        <v>318</v>
      </c>
      <c r="L19" s="107" t="s">
        <v>319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7" t="s">
        <v>320</v>
      </c>
      <c r="L20" s="107" t="s">
        <v>321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322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</row>
    <row r="23" spans="2:13" ht="15.75" x14ac:dyDescent="0.25">
      <c r="B23" s="54"/>
      <c r="C23" s="119"/>
      <c r="D23" s="11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  <c r="K23" s="108" t="s">
        <v>268</v>
      </c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</row>
    <row r="25" spans="2:13" ht="18" customHeight="1" x14ac:dyDescent="0.2">
      <c r="B25" s="597"/>
      <c r="C25" s="597"/>
      <c r="D25" s="597"/>
      <c r="E25" s="597"/>
      <c r="F25" s="597"/>
      <c r="G25" s="597"/>
      <c r="H25" s="597"/>
      <c r="I25" s="113" t="s">
        <v>325</v>
      </c>
      <c r="J25" s="50"/>
      <c r="K25" s="598" t="s">
        <v>17</v>
      </c>
      <c r="L25" s="598"/>
      <c r="M25" s="598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  <c r="K27" s="598" t="s">
        <v>23</v>
      </c>
      <c r="L27" s="598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</row>
  </sheetData>
  <sheetProtection sheet="1" objects="1" scenarios="1"/>
  <mergeCells count="5">
    <mergeCell ref="C4:G4"/>
    <mergeCell ref="C5:G5"/>
    <mergeCell ref="B25:H25"/>
    <mergeCell ref="K27:L27"/>
    <mergeCell ref="K25:M25"/>
  </mergeCells>
  <hyperlinks>
    <hyperlink ref="K16" location="'Urakkatuntikirja TT1-1'!A1" display="TT1-1"/>
    <hyperlink ref="L16" location="'Urakkatuntikirja TT1-6'!A1" display="TT1-6"/>
    <hyperlink ref="K17" location="'Urakkatuntikirja TT1-2'!A1" display="TT1-2"/>
    <hyperlink ref="L17" location="'Urakkatuntikirja TT1-7'!A1" display="TT1-7"/>
    <hyperlink ref="K18" location="'Urakkatuntikirja TT1-3'!A1" display="TT1-3"/>
    <hyperlink ref="L18" location="'Urakkatuntikirja TT1-8'!A1" display="TT1-8"/>
    <hyperlink ref="K19" location="'Urakkatuntikirja TT1-4'!A1" display="TT1-4"/>
    <hyperlink ref="L19" location="'Urakkatuntikirja TT1-9'!A1" display="TT1-9"/>
    <hyperlink ref="K20" location="'Urakkatuntikirja TT1-5'!A1" display="TT1-5"/>
    <hyperlink ref="L20" location="'Urakkatuntikirja TT1-10'!A1" display="TT1-10"/>
    <hyperlink ref="K21" location="'Urakka TT 1 yhteensä'!A1" display="TT 1 yhteensä"/>
    <hyperlink ref="K23" location="Etusivu!A1" display="Etusivulle"/>
    <hyperlink ref="K25" r:id="rId1" location="Urakanjakotaulukko!A1"/>
    <hyperlink ref="K27" r:id="rId2" location="'Tilinauha%20TT1'!A1"/>
    <hyperlink ref="K25:M25" location="Urakanjakotaulukko!A1" display="Urakanjakotaulukko"/>
    <hyperlink ref="K27:L27" location="'Tilinauha TT1'!A1" display="Tilinauha TT1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28"/>
  <sheetViews>
    <sheetView workbookViewId="0">
      <selection activeCell="K23" sqref="K23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6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63" t="s">
        <v>273</v>
      </c>
      <c r="C4" s="596"/>
      <c r="D4" s="596"/>
      <c r="E4" s="596"/>
      <c r="F4" s="596"/>
      <c r="G4" s="596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66" t="s">
        <v>287</v>
      </c>
      <c r="C5" s="596"/>
      <c r="D5" s="596"/>
      <c r="E5" s="596"/>
      <c r="F5" s="596"/>
      <c r="G5" s="596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68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1</v>
      </c>
      <c r="D7" s="74"/>
      <c r="E7" s="74"/>
      <c r="F7" s="74"/>
      <c r="G7" s="74"/>
      <c r="H7" s="75"/>
      <c r="I7" s="76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78"/>
      <c r="D8" s="79"/>
      <c r="E8" s="79"/>
      <c r="F8" s="79"/>
      <c r="G8" s="79"/>
      <c r="H8" s="80"/>
      <c r="I8" s="76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309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  <c r="K16" s="107" t="s">
        <v>310</v>
      </c>
      <c r="L16" s="107" t="s">
        <v>311</v>
      </c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7" t="s">
        <v>313</v>
      </c>
      <c r="L17" s="107" t="s">
        <v>314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97"/>
      <c r="K18" s="107" t="s">
        <v>316</v>
      </c>
      <c r="L18" s="107" t="s">
        <v>317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7" t="s">
        <v>318</v>
      </c>
      <c r="L19" s="107" t="s">
        <v>319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7" t="s">
        <v>320</v>
      </c>
      <c r="L20" s="107" t="s">
        <v>321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322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</row>
    <row r="23" spans="2:13" ht="15.75" x14ac:dyDescent="0.25">
      <c r="B23" s="54"/>
      <c r="C23" s="119"/>
      <c r="D23" s="11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  <c r="K23" s="108" t="s">
        <v>268</v>
      </c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</row>
    <row r="25" spans="2:13" ht="18" customHeight="1" x14ac:dyDescent="0.2">
      <c r="B25" s="597"/>
      <c r="C25" s="597"/>
      <c r="D25" s="597"/>
      <c r="E25" s="597"/>
      <c r="F25" s="597"/>
      <c r="G25" s="597"/>
      <c r="H25" s="597"/>
      <c r="I25" s="113" t="s">
        <v>325</v>
      </c>
      <c r="J25" s="50"/>
      <c r="K25" s="598" t="s">
        <v>17</v>
      </c>
      <c r="L25" s="598"/>
      <c r="M25" s="598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  <c r="K27" s="598" t="s">
        <v>23</v>
      </c>
      <c r="L27" s="598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</row>
  </sheetData>
  <sheetProtection sheet="1" objects="1" scenarios="1"/>
  <mergeCells count="5">
    <mergeCell ref="C4:G4"/>
    <mergeCell ref="C5:G5"/>
    <mergeCell ref="B25:H25"/>
    <mergeCell ref="K27:L27"/>
    <mergeCell ref="K25:M25"/>
  </mergeCells>
  <hyperlinks>
    <hyperlink ref="K16" location="'Urakkatuntikirja TT1-1'!A1" display="TT1-1"/>
    <hyperlink ref="L16" location="'Urakkatuntikirja TT1-6'!A1" display="TT1-6"/>
    <hyperlink ref="K17" location="'Urakkatuntikirja TT1-2'!A1" display="TT1-2"/>
    <hyperlink ref="L17" location="'Urakkatuntikirja TT1-7'!A1" display="TT1-7"/>
    <hyperlink ref="K18" location="'Urakkatuntikirja TT1-3'!A1" display="TT1-3"/>
    <hyperlink ref="L18" location="'Urakkatuntikirja TT1-8'!A1" display="TT1-8"/>
    <hyperlink ref="K19" location="'Urakkatuntikirja TT1-4'!A1" display="TT1-4"/>
    <hyperlink ref="L19" location="'Urakkatuntikirja TT1-9'!A1" display="TT1-9"/>
    <hyperlink ref="K20" location="'Urakkatuntikirja TT1-5'!A1" display="TT1-5"/>
    <hyperlink ref="L20" location="'Urakkatuntikirja TT1-10'!A1" display="TT1-10"/>
    <hyperlink ref="K21" location="'Urakka TT 1 yhteensä'!A1" display="TT 1 yhteensä"/>
    <hyperlink ref="K23" location="Etusivu!A1" display="Etusivulle"/>
    <hyperlink ref="K25" r:id="rId1" location="Urakanjakotaulukko!A1"/>
    <hyperlink ref="K27" r:id="rId2" location="'Tilinauha%20TT1'!A1"/>
    <hyperlink ref="K25:M25" location="Urakanjakotaulukko!A1" display="Urakanjakotaulukko"/>
    <hyperlink ref="K27:L27" location="'Tilinauha TT1'!A1" display="Tilinauha TT1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28"/>
  <sheetViews>
    <sheetView workbookViewId="0">
      <selection activeCell="B10" sqref="B10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7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63" t="s">
        <v>273</v>
      </c>
      <c r="C4" s="596"/>
      <c r="D4" s="596"/>
      <c r="E4" s="596"/>
      <c r="F4" s="596"/>
      <c r="G4" s="596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66" t="s">
        <v>287</v>
      </c>
      <c r="C5" s="596"/>
      <c r="D5" s="596"/>
      <c r="E5" s="596"/>
      <c r="F5" s="596"/>
      <c r="G5" s="596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68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1</v>
      </c>
      <c r="D7" s="74"/>
      <c r="E7" s="74"/>
      <c r="F7" s="74"/>
      <c r="G7" s="74"/>
      <c r="H7" s="75"/>
      <c r="I7" s="76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78"/>
      <c r="D8" s="79"/>
      <c r="E8" s="79"/>
      <c r="F8" s="79"/>
      <c r="G8" s="79"/>
      <c r="H8" s="80"/>
      <c r="I8" s="76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97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309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  <c r="K16" s="107" t="s">
        <v>310</v>
      </c>
      <c r="L16" s="107" t="s">
        <v>311</v>
      </c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7" t="s">
        <v>313</v>
      </c>
      <c r="L17" s="107" t="s">
        <v>314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7" t="s">
        <v>316</v>
      </c>
      <c r="L18" s="107" t="s">
        <v>317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7" t="s">
        <v>318</v>
      </c>
      <c r="L19" s="107" t="s">
        <v>319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7" t="s">
        <v>320</v>
      </c>
      <c r="L20" s="107" t="s">
        <v>321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322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</row>
    <row r="23" spans="2:13" ht="15.75" x14ac:dyDescent="0.25">
      <c r="B23" s="54"/>
      <c r="C23" s="119"/>
      <c r="D23" s="11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  <c r="K23" s="108" t="s">
        <v>268</v>
      </c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</row>
    <row r="25" spans="2:13" ht="18" customHeight="1" x14ac:dyDescent="0.2">
      <c r="B25" s="597"/>
      <c r="C25" s="597"/>
      <c r="D25" s="597"/>
      <c r="E25" s="597"/>
      <c r="F25" s="597"/>
      <c r="G25" s="597"/>
      <c r="H25" s="597"/>
      <c r="I25" s="113" t="s">
        <v>325</v>
      </c>
      <c r="J25" s="50"/>
      <c r="K25" s="598" t="s">
        <v>17</v>
      </c>
      <c r="L25" s="598"/>
      <c r="M25" s="598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  <c r="K27" s="598" t="s">
        <v>23</v>
      </c>
      <c r="L27" s="598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</row>
  </sheetData>
  <sheetProtection sheet="1" objects="1" scenarios="1"/>
  <mergeCells count="5">
    <mergeCell ref="C4:G4"/>
    <mergeCell ref="C5:G5"/>
    <mergeCell ref="B25:H25"/>
    <mergeCell ref="K27:L27"/>
    <mergeCell ref="K25:M25"/>
  </mergeCells>
  <hyperlinks>
    <hyperlink ref="K16" location="'Urakkatuntikirja TT1-1'!A1" display="TT1-1"/>
    <hyperlink ref="L16" location="'Urakkatuntikirja TT1-6'!A1" display="TT1-6"/>
    <hyperlink ref="K17" location="'Urakkatuntikirja TT1-2'!A1" display="TT1-2"/>
    <hyperlink ref="L17" location="'Urakkatuntikirja TT1-7'!A1" display="TT1-7"/>
    <hyperlink ref="K18" location="'Urakkatuntikirja TT1-3'!A1" display="TT1-3"/>
    <hyperlink ref="L18" location="'Urakkatuntikirja TT1-8'!A1" display="TT1-8"/>
    <hyperlink ref="K19" location="'Urakkatuntikirja TT1-4'!A1" display="TT1-4"/>
    <hyperlink ref="L19" location="'Urakkatuntikirja TT1-9'!A1" display="TT1-9"/>
    <hyperlink ref="K20" location="'Urakkatuntikirja TT1-5'!A1" display="TT1-5"/>
    <hyperlink ref="L20" location="'Urakkatuntikirja TT1-10'!A1" display="TT1-10"/>
    <hyperlink ref="K21" location="'Urakka TT 1 yhteensä'!A1" display="TT 1 yhteensä"/>
    <hyperlink ref="K23" location="Etusivu!A1" display="Etusivulle"/>
    <hyperlink ref="K25" r:id="rId1" location="Urakanjakotaulukko!A1"/>
    <hyperlink ref="K27" r:id="rId2" location="'Tilinauha%20TT1'!A1"/>
    <hyperlink ref="K25:M25" location="Urakanjakotaulukko!A1" display="Urakanjakotaulukko"/>
    <hyperlink ref="K27:L27" location="'Tilinauha TT1'!A1" display="Tilinauha TT1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28"/>
  <sheetViews>
    <sheetView workbookViewId="0">
      <selection activeCell="B15" sqref="B15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8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63" t="s">
        <v>273</v>
      </c>
      <c r="C4" s="596"/>
      <c r="D4" s="596"/>
      <c r="E4" s="596"/>
      <c r="F4" s="596"/>
      <c r="G4" s="596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66" t="s">
        <v>287</v>
      </c>
      <c r="C5" s="596"/>
      <c r="D5" s="596"/>
      <c r="E5" s="596"/>
      <c r="F5" s="596"/>
      <c r="G5" s="596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68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1</v>
      </c>
      <c r="D7" s="74"/>
      <c r="E7" s="74"/>
      <c r="F7" s="74"/>
      <c r="G7" s="74"/>
      <c r="H7" s="75"/>
      <c r="I7" s="76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78"/>
      <c r="D8" s="79"/>
      <c r="E8" s="79"/>
      <c r="F8" s="79"/>
      <c r="G8" s="79"/>
      <c r="H8" s="80"/>
      <c r="I8" s="76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97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309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  <c r="K16" s="107" t="s">
        <v>310</v>
      </c>
      <c r="L16" s="107" t="s">
        <v>311</v>
      </c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7" t="s">
        <v>313</v>
      </c>
      <c r="L17" s="107" t="s">
        <v>314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7" t="s">
        <v>316</v>
      </c>
      <c r="L18" s="107" t="s">
        <v>317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7" t="s">
        <v>318</v>
      </c>
      <c r="L19" s="107" t="s">
        <v>319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7" t="s">
        <v>320</v>
      </c>
      <c r="L20" s="107" t="s">
        <v>321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322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</row>
    <row r="23" spans="2:13" ht="15.75" x14ac:dyDescent="0.25">
      <c r="B23" s="54"/>
      <c r="C23" s="119"/>
      <c r="D23" s="11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  <c r="K23" s="108" t="s">
        <v>268</v>
      </c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</row>
    <row r="25" spans="2:13" ht="18" customHeight="1" x14ac:dyDescent="0.2">
      <c r="B25" s="597"/>
      <c r="C25" s="597"/>
      <c r="D25" s="597"/>
      <c r="E25" s="597"/>
      <c r="F25" s="597"/>
      <c r="G25" s="597"/>
      <c r="H25" s="597"/>
      <c r="I25" s="113" t="s">
        <v>325</v>
      </c>
      <c r="J25" s="50"/>
      <c r="K25" s="598" t="s">
        <v>17</v>
      </c>
      <c r="L25" s="598"/>
      <c r="M25" s="598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  <c r="K27" s="598" t="s">
        <v>23</v>
      </c>
      <c r="L27" s="598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</row>
  </sheetData>
  <sheetProtection sheet="1" objects="1" scenarios="1"/>
  <mergeCells count="5">
    <mergeCell ref="C4:G4"/>
    <mergeCell ref="C5:G5"/>
    <mergeCell ref="B25:H25"/>
    <mergeCell ref="K27:L27"/>
    <mergeCell ref="K25:M25"/>
  </mergeCells>
  <hyperlinks>
    <hyperlink ref="K16" location="'Urakkatuntikirja TT1-1'!A1" display="TT1-1"/>
    <hyperlink ref="L16" location="'Urakkatuntikirja TT1-6'!A1" display="TT1-6"/>
    <hyperlink ref="K17" location="'Urakkatuntikirja TT1-2'!A1" display="TT1-2"/>
    <hyperlink ref="L17" location="'Urakkatuntikirja TT1-7'!A1" display="TT1-7"/>
    <hyperlink ref="K18" location="'Urakkatuntikirja TT1-3'!A1" display="TT1-3"/>
    <hyperlink ref="L18" location="'Urakkatuntikirja TT1-8'!A1" display="TT1-8"/>
    <hyperlink ref="K19" location="'Urakkatuntikirja TT1-4'!A1" display="TT1-4"/>
    <hyperlink ref="L19" location="'Urakkatuntikirja TT1-9'!A1" display="TT1-9"/>
    <hyperlink ref="K20" location="'Urakkatuntikirja TT1-5'!A1" display="TT1-5"/>
    <hyperlink ref="L20" location="'Urakkatuntikirja TT1-10'!A1" display="TT1-10"/>
    <hyperlink ref="K21" location="'Urakka TT 1 yhteensä'!A1" display="TT 1 yhteensä"/>
    <hyperlink ref="K23" location="Etusivu!A1" display="Etusivulle"/>
    <hyperlink ref="K25" r:id="rId1" location="Urakanjakotaulukko!A1"/>
    <hyperlink ref="K27" r:id="rId2" location="'Tilinauha%20TT1'!A1"/>
    <hyperlink ref="K25:M25" location="Urakanjakotaulukko!A1" display="Urakanjakotaulukko"/>
    <hyperlink ref="K27:L27" location="'Tilinauha TT1'!A1" display="Tilinauha TT1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28"/>
  <sheetViews>
    <sheetView workbookViewId="0">
      <selection activeCell="H13" sqref="H13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9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63" t="s">
        <v>273</v>
      </c>
      <c r="C4" s="596"/>
      <c r="D4" s="596"/>
      <c r="E4" s="596"/>
      <c r="F4" s="596"/>
      <c r="G4" s="596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66" t="s">
        <v>287</v>
      </c>
      <c r="C5" s="596"/>
      <c r="D5" s="596"/>
      <c r="E5" s="596"/>
      <c r="F5" s="596"/>
      <c r="G5" s="596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68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1</v>
      </c>
      <c r="D7" s="74"/>
      <c r="E7" s="74"/>
      <c r="F7" s="74"/>
      <c r="G7" s="74"/>
      <c r="H7" s="75"/>
      <c r="I7" s="76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78"/>
      <c r="D8" s="79"/>
      <c r="E8" s="79"/>
      <c r="F8" s="79"/>
      <c r="G8" s="79"/>
      <c r="H8" s="80"/>
      <c r="I8" s="76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309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97"/>
      <c r="K16" s="107" t="s">
        <v>310</v>
      </c>
      <c r="L16" s="107" t="s">
        <v>311</v>
      </c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7" t="s">
        <v>313</v>
      </c>
      <c r="L17" s="107" t="s">
        <v>314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7" t="s">
        <v>316</v>
      </c>
      <c r="L18" s="107" t="s">
        <v>317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7" t="s">
        <v>318</v>
      </c>
      <c r="L19" s="107" t="s">
        <v>319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7" t="s">
        <v>320</v>
      </c>
      <c r="L20" s="107" t="s">
        <v>321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322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</row>
    <row r="23" spans="2:13" ht="15.75" x14ac:dyDescent="0.25">
      <c r="B23" s="54"/>
      <c r="C23" s="119"/>
      <c r="D23" s="11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  <c r="K23" s="108" t="s">
        <v>268</v>
      </c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</row>
    <row r="25" spans="2:13" ht="18" customHeight="1" x14ac:dyDescent="0.2">
      <c r="B25" s="597"/>
      <c r="C25" s="597"/>
      <c r="D25" s="597"/>
      <c r="E25" s="597"/>
      <c r="F25" s="597"/>
      <c r="G25" s="597"/>
      <c r="H25" s="597"/>
      <c r="I25" s="113" t="s">
        <v>325</v>
      </c>
      <c r="J25" s="50"/>
      <c r="K25" s="598" t="s">
        <v>17</v>
      </c>
      <c r="L25" s="598"/>
      <c r="M25" s="598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  <c r="K27" s="598" t="s">
        <v>23</v>
      </c>
      <c r="L27" s="598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</row>
  </sheetData>
  <sheetProtection sheet="1" objects="1" scenarios="1"/>
  <mergeCells count="5">
    <mergeCell ref="C4:G4"/>
    <mergeCell ref="C5:G5"/>
    <mergeCell ref="B25:H25"/>
    <mergeCell ref="K27:L27"/>
    <mergeCell ref="K25:M25"/>
  </mergeCells>
  <hyperlinks>
    <hyperlink ref="K16" location="'Urakkatuntikirja TT1-1'!A1" display="TT1-1"/>
    <hyperlink ref="L16" location="'Urakkatuntikirja TT1-6'!A1" display="TT1-6"/>
    <hyperlink ref="K17" location="'Urakkatuntikirja TT1-2'!A1" display="TT1-2"/>
    <hyperlink ref="L17" location="'Urakkatuntikirja TT1-7'!A1" display="TT1-7"/>
    <hyperlink ref="K18" location="'Urakkatuntikirja TT1-3'!A1" display="TT1-3"/>
    <hyperlink ref="L18" location="'Urakkatuntikirja TT1-8'!A1" display="TT1-8"/>
    <hyperlink ref="K19" location="'Urakkatuntikirja TT1-4'!A1" display="TT1-4"/>
    <hyperlink ref="L19" location="'Urakkatuntikirja TT1-9'!A1" display="TT1-9"/>
    <hyperlink ref="K20" location="'Urakkatuntikirja TT1-5'!A1" display="TT1-5"/>
    <hyperlink ref="L20" location="'Urakkatuntikirja TT1-10'!A1" display="TT1-10"/>
    <hyperlink ref="K21" location="'Urakka TT 1 yhteensä'!A1" display="TT 1 yhteensä"/>
    <hyperlink ref="K23" location="Etusivu!A1" display="Etusivulle"/>
    <hyperlink ref="K25" r:id="rId1" location="Urakanjakotaulukko!A1"/>
    <hyperlink ref="K27" r:id="rId2" location="'Tilinauha%20TT1'!A1"/>
    <hyperlink ref="K25:M25" location="Urakanjakotaulukko!A1" display="Urakanjakotaulukko"/>
    <hyperlink ref="K27:L27" location="'Tilinauha TT1'!A1" display="Tilinauha TT1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28"/>
  <sheetViews>
    <sheetView workbookViewId="0">
      <selection activeCell="K23" sqref="K23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10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63" t="s">
        <v>273</v>
      </c>
      <c r="C4" s="596"/>
      <c r="D4" s="596"/>
      <c r="E4" s="596"/>
      <c r="F4" s="596"/>
      <c r="G4" s="596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66" t="s">
        <v>287</v>
      </c>
      <c r="C5" s="596"/>
      <c r="D5" s="596"/>
      <c r="E5" s="596"/>
      <c r="F5" s="596"/>
      <c r="G5" s="596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68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1</v>
      </c>
      <c r="D7" s="74"/>
      <c r="E7" s="74"/>
      <c r="F7" s="74"/>
      <c r="G7" s="74"/>
      <c r="H7" s="75"/>
      <c r="I7" s="76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78"/>
      <c r="D8" s="79"/>
      <c r="E8" s="79"/>
      <c r="F8" s="79"/>
      <c r="G8" s="79"/>
      <c r="H8" s="80"/>
      <c r="I8" s="76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97"/>
      <c r="K15" s="98" t="s">
        <v>309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  <c r="K16" s="107" t="s">
        <v>310</v>
      </c>
      <c r="L16" s="107" t="s">
        <v>311</v>
      </c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7" t="s">
        <v>313</v>
      </c>
      <c r="L17" s="107" t="s">
        <v>314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7" t="s">
        <v>316</v>
      </c>
      <c r="L18" s="107" t="s">
        <v>317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7" t="s">
        <v>318</v>
      </c>
      <c r="L19" s="107" t="s">
        <v>319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7" t="s">
        <v>320</v>
      </c>
      <c r="L20" s="107" t="s">
        <v>321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322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</row>
    <row r="23" spans="2:13" ht="15.75" x14ac:dyDescent="0.25">
      <c r="B23" s="54"/>
      <c r="C23" s="119"/>
      <c r="D23" s="11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  <c r="K23" s="108" t="s">
        <v>268</v>
      </c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</row>
    <row r="25" spans="2:13" ht="18" customHeight="1" x14ac:dyDescent="0.2">
      <c r="B25" s="597"/>
      <c r="C25" s="597"/>
      <c r="D25" s="597"/>
      <c r="E25" s="597"/>
      <c r="F25" s="597"/>
      <c r="G25" s="597"/>
      <c r="H25" s="597"/>
      <c r="I25" s="113" t="s">
        <v>325</v>
      </c>
      <c r="J25" s="50"/>
      <c r="K25" s="598" t="s">
        <v>17</v>
      </c>
      <c r="L25" s="598"/>
      <c r="M25" s="598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  <c r="K27" s="598" t="s">
        <v>23</v>
      </c>
      <c r="L27" s="598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</row>
  </sheetData>
  <sheetProtection sheet="1" objects="1" scenarios="1"/>
  <mergeCells count="5">
    <mergeCell ref="C4:G4"/>
    <mergeCell ref="C5:G5"/>
    <mergeCell ref="B25:H25"/>
    <mergeCell ref="K27:L27"/>
    <mergeCell ref="K25:M25"/>
  </mergeCells>
  <hyperlinks>
    <hyperlink ref="K16" location="'Urakkatuntikirja TT1-1'!A1" display="TT1-1"/>
    <hyperlink ref="L16" location="'Urakkatuntikirja TT1-6'!A1" display="TT1-6"/>
    <hyperlink ref="K17" location="'Urakkatuntikirja TT1-2'!A1" display="TT1-2"/>
    <hyperlink ref="L17" location="'Urakkatuntikirja TT1-7'!A1" display="TT1-7"/>
    <hyperlink ref="K18" location="'Urakkatuntikirja TT1-3'!A1" display="TT1-3"/>
    <hyperlink ref="L18" location="'Urakkatuntikirja TT1-8'!A1" display="TT1-8"/>
    <hyperlink ref="K19" location="'Urakkatuntikirja TT1-4'!A1" display="TT1-4"/>
    <hyperlink ref="L19" location="'Urakkatuntikirja TT1-9'!A1" display="TT1-9"/>
    <hyperlink ref="K20" location="'Urakkatuntikirja TT1-5'!A1" display="TT1-5"/>
    <hyperlink ref="L20" location="'Urakkatuntikirja TT1-10'!A1" display="TT1-10"/>
    <hyperlink ref="K21" location="'Urakka TT 1 yhteensä'!A1" display="TT 1 yhteensä"/>
    <hyperlink ref="K23" location="Etusivu!A1" display="Etusivulle"/>
    <hyperlink ref="K25" r:id="rId1" location="Urakanjakotaulukko!A1"/>
    <hyperlink ref="K27" r:id="rId2" location="'Tilinauha%20TT1'!A1"/>
    <hyperlink ref="K25:M25" location="Urakanjakotaulukko!A1" display="Urakanjakotaulukko"/>
    <hyperlink ref="K27:L27" location="'Tilinauha TT1'!A1" display="Tilinauha TT1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1"/>
  <sheetViews>
    <sheetView workbookViewId="0">
      <selection activeCell="I30" sqref="I30"/>
    </sheetView>
  </sheetViews>
  <sheetFormatPr defaultRowHeight="15" x14ac:dyDescent="0.2"/>
  <cols>
    <col min="1" max="1" width="21.7109375" style="45" customWidth="1"/>
    <col min="2" max="2" width="9.5703125" style="45" customWidth="1"/>
    <col min="3" max="3" width="10.5703125" style="45" customWidth="1"/>
    <col min="4" max="4" width="9.140625" style="45"/>
    <col min="5" max="5" width="8.28515625" style="45" customWidth="1"/>
    <col min="6" max="6" width="10" style="45" customWidth="1"/>
    <col min="7" max="7" width="9.140625" style="45"/>
    <col min="8" max="8" width="8.7109375" style="45" customWidth="1"/>
    <col min="9" max="9" width="8.85546875" style="45" customWidth="1"/>
    <col min="10" max="10" width="8.5703125" style="45" customWidth="1"/>
    <col min="11" max="11" width="9.85546875" style="45" customWidth="1"/>
    <col min="12" max="12" width="12.140625" style="45" customWidth="1"/>
    <col min="13" max="16384" width="9.140625" style="45"/>
  </cols>
  <sheetData>
    <row r="1" spans="1:12" s="150" customFormat="1" x14ac:dyDescent="0.2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2" s="150" customFormat="1" ht="15.75" x14ac:dyDescent="0.2">
      <c r="A2" s="119"/>
      <c r="B2" s="344" t="s">
        <v>327</v>
      </c>
      <c r="C2" s="344"/>
      <c r="D2" s="344"/>
      <c r="E2" s="344"/>
      <c r="F2" s="344"/>
      <c r="G2" s="57"/>
      <c r="H2" s="57"/>
      <c r="I2" s="119"/>
      <c r="J2" s="119"/>
      <c r="K2" s="119"/>
      <c r="L2" s="97"/>
    </row>
    <row r="3" spans="1:12" s="150" customFormat="1" ht="15.75" x14ac:dyDescent="0.25">
      <c r="A3" s="119"/>
      <c r="B3" s="57"/>
      <c r="C3" s="56"/>
      <c r="D3" s="57"/>
      <c r="E3" s="57"/>
      <c r="F3" s="57"/>
      <c r="G3" s="57"/>
      <c r="H3" s="56"/>
      <c r="I3" s="119"/>
      <c r="J3" s="119"/>
      <c r="K3" s="119"/>
      <c r="L3" s="119"/>
    </row>
    <row r="4" spans="1:12" s="150" customFormat="1" x14ac:dyDescent="0.2">
      <c r="A4" s="57"/>
      <c r="B4" s="123"/>
      <c r="C4" s="345"/>
      <c r="D4" s="345"/>
      <c r="E4" s="345"/>
      <c r="F4" s="345"/>
      <c r="G4" s="123"/>
      <c r="H4" s="346"/>
      <c r="I4" s="125"/>
      <c r="J4" s="119"/>
      <c r="K4" s="119"/>
      <c r="L4" s="97"/>
    </row>
    <row r="5" spans="1:12" s="150" customFormat="1" ht="15.75" x14ac:dyDescent="0.25">
      <c r="A5" s="126" t="s">
        <v>275</v>
      </c>
      <c r="B5" s="127">
        <f>'Urakkatuntikirja TT1-1'!D6</f>
        <v>0</v>
      </c>
      <c r="C5" s="176"/>
      <c r="D5" s="176"/>
      <c r="E5" s="176"/>
      <c r="F5" s="176"/>
      <c r="G5" s="128"/>
      <c r="H5" s="177"/>
      <c r="I5" s="119"/>
      <c r="J5" s="119"/>
      <c r="K5" s="119"/>
      <c r="L5" s="97"/>
    </row>
    <row r="6" spans="1:12" s="150" customFormat="1" ht="15.75" x14ac:dyDescent="0.25">
      <c r="A6" s="56" t="s">
        <v>291</v>
      </c>
      <c r="B6" s="130">
        <v>1</v>
      </c>
      <c r="C6" s="74"/>
      <c r="D6" s="74"/>
      <c r="E6" s="74"/>
      <c r="F6" s="74"/>
      <c r="G6" s="75"/>
      <c r="H6" s="131"/>
      <c r="I6" s="119"/>
      <c r="J6" s="119"/>
      <c r="K6" s="119"/>
      <c r="L6" s="97"/>
    </row>
    <row r="7" spans="1:12" s="150" customFormat="1" x14ac:dyDescent="0.2">
      <c r="A7" s="57"/>
      <c r="B7" s="123"/>
      <c r="C7" s="74"/>
      <c r="D7" s="74"/>
      <c r="E7" s="74"/>
      <c r="F7" s="74"/>
      <c r="G7" s="75"/>
      <c r="H7" s="131"/>
      <c r="I7" s="119"/>
      <c r="J7" s="119"/>
      <c r="K7" s="119"/>
      <c r="L7" s="97"/>
    </row>
    <row r="8" spans="1:12" s="347" customFormat="1" ht="15.75" x14ac:dyDescent="0.25">
      <c r="A8" s="132" t="s">
        <v>328</v>
      </c>
      <c r="B8" s="133" t="s">
        <v>329</v>
      </c>
      <c r="C8" s="134" t="s">
        <v>330</v>
      </c>
      <c r="D8" s="133">
        <v>3</v>
      </c>
      <c r="E8" s="133">
        <v>4</v>
      </c>
      <c r="F8" s="134">
        <v>5</v>
      </c>
      <c r="G8" s="134">
        <v>6</v>
      </c>
      <c r="H8" s="134">
        <v>7</v>
      </c>
      <c r="I8" s="134">
        <v>8</v>
      </c>
      <c r="J8" s="134">
        <v>9</v>
      </c>
      <c r="K8" s="134">
        <v>10</v>
      </c>
      <c r="L8" s="134" t="s">
        <v>331</v>
      </c>
    </row>
    <row r="9" spans="1:12" s="267" customFormat="1" ht="15.75" x14ac:dyDescent="0.25">
      <c r="A9" s="56" t="s">
        <v>332</v>
      </c>
      <c r="B9" s="135">
        <f>'Urakkatuntikirja TT1-1'!I10+'Urakkatuntikirja TT1-1'!I17</f>
        <v>70</v>
      </c>
      <c r="C9" s="135">
        <f>'Urakkatuntikirja TT1-2'!H10+'Urakkatuntikirja TT1-2'!H17</f>
        <v>0</v>
      </c>
      <c r="D9" s="135">
        <f>'Urakkatuntikirja TT1-3'!H10+'Urakkatuntikirja TT1-3'!H17</f>
        <v>0</v>
      </c>
      <c r="E9" s="135">
        <f>'Urakkatuntikirja TT1-4'!H10+'Urakkatuntikirja TT1-4'!H17</f>
        <v>0</v>
      </c>
      <c r="F9" s="135">
        <f>'Urakkatuntikirja TT1-5'!H10+'Urakkatuntikirja TT1-5'!H17</f>
        <v>0</v>
      </c>
      <c r="G9" s="136">
        <f>'Urakkatuntikirja TT1-6'!H10+'Urakkatuntikirja TT1-6'!H17</f>
        <v>0</v>
      </c>
      <c r="H9" s="136">
        <f>'Urakkatuntikirja TT1-7'!H10+'Urakkatuntikirja TT1-7'!H17</f>
        <v>0</v>
      </c>
      <c r="I9" s="137">
        <f>'Urakkatuntikirja TT1-8'!H10+'Urakkatuntikirja TT1-8'!H17</f>
        <v>0</v>
      </c>
      <c r="J9" s="137">
        <f>'Urakkatuntikirja TT1-9'!H10+'Urakkatuntikirja TT1-9'!H17</f>
        <v>0</v>
      </c>
      <c r="K9" s="137">
        <f>'Urakkatuntikirja TT1-10'!H10+'Urakkatuntikirja TT1-10'!H17</f>
        <v>0</v>
      </c>
      <c r="L9" s="138">
        <f>SUM(B9:K9)</f>
        <v>70</v>
      </c>
    </row>
    <row r="10" spans="1:12" s="267" customFormat="1" ht="15.75" x14ac:dyDescent="0.25">
      <c r="A10" s="56" t="s">
        <v>333</v>
      </c>
      <c r="B10" s="139">
        <f>'Urakkatuntikirja TT1-1'!I11+'Urakkatuntikirja TT1-1'!I18</f>
        <v>10</v>
      </c>
      <c r="C10" s="139">
        <f>'Urakkatuntikirja TT1-2'!H11+'Urakkatuntikirja TT1-2'!H18</f>
        <v>0</v>
      </c>
      <c r="D10" s="139">
        <f>'Urakkatuntikirja TT1-3'!H11+'Urakkatuntikirja TT1-3'!H18</f>
        <v>0</v>
      </c>
      <c r="E10" s="139">
        <f>'Urakkatuntikirja TT1-4'!H11+'Urakkatuntikirja TT1-4'!H18</f>
        <v>0</v>
      </c>
      <c r="F10" s="139">
        <f>'Urakkatuntikirja TT1-5'!H11+'Urakkatuntikirja TT1-5'!H18</f>
        <v>0</v>
      </c>
      <c r="G10" s="139">
        <f>'Urakkatuntikirja TT1-6'!H11+'Urakkatuntikirja TT1-6'!H18</f>
        <v>0</v>
      </c>
      <c r="H10" s="139">
        <f>'Urakkatuntikirja TT1-7'!H11+'Urakkatuntikirja TT1-7'!H18</f>
        <v>0</v>
      </c>
      <c r="I10" s="139">
        <f>'Urakkatuntikirja TT1-8'!H11+'Urakkatuntikirja TT1-8'!H18</f>
        <v>0</v>
      </c>
      <c r="J10" s="139">
        <f>'Urakkatuntikirja TT1-9'!H11+'Urakkatuntikirja TT1-9'!H18</f>
        <v>0</v>
      </c>
      <c r="K10" s="139">
        <f>'Urakkatuntikirja TT1-10'!H11+'Urakkatuntikirja TT1-10'!H18</f>
        <v>0</v>
      </c>
      <c r="L10" s="138">
        <f>SUM(B10:K10)</f>
        <v>10</v>
      </c>
    </row>
    <row r="11" spans="1:12" s="267" customFormat="1" ht="15.75" x14ac:dyDescent="0.25">
      <c r="A11" s="56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8"/>
    </row>
    <row r="12" spans="1:12" s="150" customFormat="1" x14ac:dyDescent="0.2">
      <c r="A12" s="119" t="s">
        <v>334</v>
      </c>
      <c r="B12" s="136">
        <f>'Urakkatuntikirja TT1-1'!I13+'Urakkatuntikirja TT1-1'!I20</f>
        <v>0</v>
      </c>
      <c r="C12" s="136">
        <f>'Urakkatuntikirja TT1-2'!H13+'Urakkatuntikirja TT1-2'!H20</f>
        <v>0</v>
      </c>
      <c r="D12" s="136">
        <f>'Urakkatuntikirja TT1-3'!H13+'Urakkatuntikirja TT1-3'!H20</f>
        <v>0</v>
      </c>
      <c r="E12" s="136">
        <f>'Urakkatuntikirja TT1-4'!H13+'Urakkatuntikirja TT1-4'!H20</f>
        <v>0</v>
      </c>
      <c r="F12" s="135">
        <f>'Urakkatuntikirja TT1-5'!H13+'Urakkatuntikirja TT1-5'!H20</f>
        <v>0</v>
      </c>
      <c r="G12" s="135">
        <f>'Urakkatuntikirja TT1-6'!H13+'Urakkatuntikirja TT1-6'!H20</f>
        <v>0</v>
      </c>
      <c r="H12" s="135">
        <f>'Urakkatuntikirja TT1-7'!H13+'Urakkatuntikirja TT1-7'!H20</f>
        <v>0</v>
      </c>
      <c r="I12" s="135">
        <f>'Urakkatuntikirja TT1-8'!H13+'Urakkatuntikirja TT1-8'!H20</f>
        <v>0</v>
      </c>
      <c r="J12" s="135">
        <f>'Urakkatuntikirja TT1-9'!H13+'Urakkatuntikirja TT1-9'!H20</f>
        <v>0</v>
      </c>
      <c r="K12" s="136">
        <f>'Urakkatuntikirja TT1-10'!H13+'Urakkatuntikirja TT1-10'!H20</f>
        <v>0</v>
      </c>
      <c r="L12" s="140">
        <f t="shared" ref="L12:L19" si="0">SUM(B12:K12)</f>
        <v>0</v>
      </c>
    </row>
    <row r="13" spans="1:12" s="150" customFormat="1" x14ac:dyDescent="0.2">
      <c r="A13" s="141" t="s">
        <v>307</v>
      </c>
      <c r="B13" s="142">
        <f>'Urakkatuntikirja TT1-1'!I14+'Urakkatuntikirja TT1-1'!I21</f>
        <v>0</v>
      </c>
      <c r="C13" s="142">
        <f>'Urakkatuntikirja TT1-2'!H14+'Urakkatuntikirja TT1-2'!H21</f>
        <v>0</v>
      </c>
      <c r="D13" s="142">
        <f>'Urakkatuntikirja TT1-3'!H14+'Urakkatuntikirja TT1-3'!H21</f>
        <v>0</v>
      </c>
      <c r="E13" s="142">
        <f>'Urakkatuntikirja TT1-4'!H16+'Urakkatuntikirja TT1-4'!H24</f>
        <v>0</v>
      </c>
      <c r="F13" s="143">
        <f>'Urakkatuntikirja TT1-5'!H14+'Urakkatuntikirja TT1-5'!H21</f>
        <v>0</v>
      </c>
      <c r="G13" s="144">
        <f>'Urakkatuntikirja TT1-6'!H14+'Urakkatuntikirja TT1-6'!H21</f>
        <v>0</v>
      </c>
      <c r="H13" s="143">
        <f>'Urakkatuntikirja TT1-7'!H14+'Urakkatuntikirja TT1-7'!H21</f>
        <v>0</v>
      </c>
      <c r="I13" s="143">
        <f>'Urakkatuntikirja TT1-8'!H14+'Urakkatuntikirja TT1-8'!H21</f>
        <v>0</v>
      </c>
      <c r="J13" s="143">
        <f>'Urakkatuntikirja TT1-9'!H14+'Urakkatuntikirja TT1-9'!H21</f>
        <v>0</v>
      </c>
      <c r="K13" s="142">
        <f>'Urakkatuntikirja TT1-10'!H14+'Urakkatuntikirja TT1-10'!H21</f>
        <v>0</v>
      </c>
      <c r="L13" s="145">
        <f t="shared" si="0"/>
        <v>0</v>
      </c>
    </row>
    <row r="14" spans="1:12" s="150" customFormat="1" x14ac:dyDescent="0.2">
      <c r="A14" s="119" t="s">
        <v>335</v>
      </c>
      <c r="B14" s="136">
        <f>B10+(1.5*B12)+(2*B13)+B9</f>
        <v>80</v>
      </c>
      <c r="C14" s="136">
        <f t="shared" ref="C14:K14" si="1">C10+(1.5*C12)+(2*C13)+C9</f>
        <v>0</v>
      </c>
      <c r="D14" s="136">
        <f t="shared" si="1"/>
        <v>0</v>
      </c>
      <c r="E14" s="136">
        <f t="shared" si="1"/>
        <v>0</v>
      </c>
      <c r="F14" s="136">
        <f t="shared" si="1"/>
        <v>0</v>
      </c>
      <c r="G14" s="136">
        <f t="shared" si="1"/>
        <v>0</v>
      </c>
      <c r="H14" s="136">
        <f t="shared" si="1"/>
        <v>0</v>
      </c>
      <c r="I14" s="136">
        <f t="shared" si="1"/>
        <v>0</v>
      </c>
      <c r="J14" s="136">
        <f t="shared" si="1"/>
        <v>0</v>
      </c>
      <c r="K14" s="136">
        <f t="shared" si="1"/>
        <v>0</v>
      </c>
      <c r="L14" s="140">
        <f>SUM(B14:K14)</f>
        <v>80</v>
      </c>
    </row>
    <row r="15" spans="1:12" s="150" customFormat="1" x14ac:dyDescent="0.2">
      <c r="A15" s="119"/>
      <c r="B15" s="136"/>
      <c r="C15" s="136"/>
      <c r="D15" s="136"/>
      <c r="E15" s="136"/>
      <c r="F15" s="135"/>
      <c r="G15" s="146"/>
      <c r="H15" s="135"/>
      <c r="I15" s="147"/>
      <c r="J15" s="147"/>
      <c r="K15" s="140"/>
      <c r="L15" s="140"/>
    </row>
    <row r="16" spans="1:12" s="150" customFormat="1" x14ac:dyDescent="0.2">
      <c r="A16" s="119" t="s">
        <v>336</v>
      </c>
      <c r="B16" s="148">
        <f>'Omat tiedot TT1'!$E$11</f>
        <v>17.5</v>
      </c>
      <c r="C16" s="148">
        <f>'Omat tiedot TT1'!$E$11</f>
        <v>17.5</v>
      </c>
      <c r="D16" s="148">
        <f>'Omat tiedot TT1'!$E$11</f>
        <v>17.5</v>
      </c>
      <c r="E16" s="148">
        <f>'Omat tiedot TT1'!$E$11</f>
        <v>17.5</v>
      </c>
      <c r="F16" s="148">
        <f>'Omat tiedot TT1'!$E$11</f>
        <v>17.5</v>
      </c>
      <c r="G16" s="148">
        <f>'Omat tiedot TT1'!$E$11</f>
        <v>17.5</v>
      </c>
      <c r="H16" s="148">
        <f>'Omat tiedot TT1'!$E$11</f>
        <v>17.5</v>
      </c>
      <c r="I16" s="148">
        <f>'Omat tiedot TT1'!$E$11</f>
        <v>17.5</v>
      </c>
      <c r="J16" s="148">
        <f>'Omat tiedot TT1'!$E$11</f>
        <v>17.5</v>
      </c>
      <c r="K16" s="148">
        <f>'Omat tiedot TT1'!$E$11</f>
        <v>17.5</v>
      </c>
      <c r="L16" s="138"/>
    </row>
    <row r="17" spans="1:12" s="150" customFormat="1" x14ac:dyDescent="0.2">
      <c r="A17" s="119" t="s">
        <v>337</v>
      </c>
      <c r="B17" s="148">
        <f>'Omat tiedot TT1'!$E$9</f>
        <v>17.5</v>
      </c>
      <c r="C17" s="148">
        <f>'Omat tiedot TT1'!$E$9</f>
        <v>17.5</v>
      </c>
      <c r="D17" s="148">
        <f>'Omat tiedot TT1'!$E$9</f>
        <v>17.5</v>
      </c>
      <c r="E17" s="148">
        <f>'Omat tiedot TT1'!$E$9</f>
        <v>17.5</v>
      </c>
      <c r="F17" s="148">
        <f>'Omat tiedot TT1'!$E$9</f>
        <v>17.5</v>
      </c>
      <c r="G17" s="148">
        <f>'Omat tiedot TT1'!$E$9</f>
        <v>17.5</v>
      </c>
      <c r="H17" s="148">
        <f>'Omat tiedot TT1'!$E$9</f>
        <v>17.5</v>
      </c>
      <c r="I17" s="148">
        <f>'Omat tiedot TT1'!$E$9</f>
        <v>17.5</v>
      </c>
      <c r="J17" s="148">
        <f>'Omat tiedot TT1'!$E$9</f>
        <v>17.5</v>
      </c>
      <c r="K17" s="148">
        <f>'Omat tiedot TT1'!$E$9</f>
        <v>17.5</v>
      </c>
      <c r="L17" s="138"/>
    </row>
    <row r="18" spans="1:12" s="150" customFormat="1" x14ac:dyDescent="0.2">
      <c r="A18" s="119" t="s">
        <v>338</v>
      </c>
      <c r="B18" s="136">
        <f>(B9*B16)+(B10*B17)+(B12*(1.5*B17))+(B13*(2*B17))</f>
        <v>1400</v>
      </c>
      <c r="C18" s="136">
        <f t="shared" ref="C18:K18" si="2">(C9*C16)+(C10*C17)+(C12*(1.5*C17))+(C13*(2*C17))</f>
        <v>0</v>
      </c>
      <c r="D18" s="136">
        <f t="shared" si="2"/>
        <v>0</v>
      </c>
      <c r="E18" s="136">
        <f t="shared" si="2"/>
        <v>0</v>
      </c>
      <c r="F18" s="136">
        <f t="shared" si="2"/>
        <v>0</v>
      </c>
      <c r="G18" s="136">
        <f t="shared" si="2"/>
        <v>0</v>
      </c>
      <c r="H18" s="136">
        <f t="shared" si="2"/>
        <v>0</v>
      </c>
      <c r="I18" s="136">
        <f t="shared" si="2"/>
        <v>0</v>
      </c>
      <c r="J18" s="136">
        <f t="shared" si="2"/>
        <v>0</v>
      </c>
      <c r="K18" s="136">
        <f t="shared" si="2"/>
        <v>0</v>
      </c>
      <c r="L18" s="140">
        <f t="shared" si="0"/>
        <v>1400</v>
      </c>
    </row>
    <row r="19" spans="1:12" s="150" customFormat="1" x14ac:dyDescent="0.2">
      <c r="A19" s="119" t="s">
        <v>339</v>
      </c>
      <c r="B19" s="142">
        <f>B16*B9</f>
        <v>1225</v>
      </c>
      <c r="C19" s="142">
        <f>C9*$C$16</f>
        <v>0</v>
      </c>
      <c r="D19" s="142">
        <f t="shared" ref="D19:K19" si="3">D9*$C$16</f>
        <v>0</v>
      </c>
      <c r="E19" s="142">
        <f t="shared" si="3"/>
        <v>0</v>
      </c>
      <c r="F19" s="142">
        <f t="shared" si="3"/>
        <v>0</v>
      </c>
      <c r="G19" s="142">
        <f t="shared" si="3"/>
        <v>0</v>
      </c>
      <c r="H19" s="142">
        <f t="shared" si="3"/>
        <v>0</v>
      </c>
      <c r="I19" s="142">
        <f t="shared" si="3"/>
        <v>0</v>
      </c>
      <c r="J19" s="142">
        <f t="shared" si="3"/>
        <v>0</v>
      </c>
      <c r="K19" s="142">
        <f t="shared" si="3"/>
        <v>0</v>
      </c>
      <c r="L19" s="145">
        <f t="shared" si="0"/>
        <v>1225</v>
      </c>
    </row>
    <row r="20" spans="1:12" x14ac:dyDescent="0.2">
      <c r="A20" s="59"/>
      <c r="B20" s="59"/>
      <c r="C20" s="59"/>
      <c r="D20" s="59"/>
      <c r="E20" s="59"/>
      <c r="F20" s="154"/>
      <c r="G20" s="154"/>
      <c r="H20" s="154"/>
      <c r="I20" s="154"/>
      <c r="J20" s="154"/>
      <c r="K20" s="59"/>
      <c r="L20" s="50"/>
    </row>
    <row r="21" spans="1:12" x14ac:dyDescent="0.2">
      <c r="A21" s="59"/>
      <c r="B21" s="59"/>
      <c r="C21" s="59"/>
      <c r="D21" s="59"/>
      <c r="E21" s="59"/>
      <c r="F21" s="161"/>
      <c r="G21" s="154"/>
      <c r="H21" s="162"/>
      <c r="I21" s="154"/>
      <c r="J21" s="154"/>
      <c r="K21" s="59"/>
      <c r="L21" s="50"/>
    </row>
    <row r="22" spans="1:12" x14ac:dyDescent="0.2">
      <c r="A22" s="59"/>
      <c r="B22" s="59"/>
      <c r="C22" s="59"/>
      <c r="D22" s="59"/>
      <c r="E22" s="59"/>
      <c r="F22" s="161"/>
      <c r="G22" s="154"/>
      <c r="H22" s="162"/>
      <c r="I22" s="154"/>
      <c r="J22" s="154"/>
      <c r="K22" s="59"/>
      <c r="L22" s="50"/>
    </row>
    <row r="23" spans="1:12" ht="18" customHeight="1" x14ac:dyDescent="0.2">
      <c r="A23" s="59" t="s">
        <v>326</v>
      </c>
      <c r="B23" s="163"/>
      <c r="C23" s="164"/>
      <c r="D23" s="164"/>
      <c r="E23" s="164"/>
      <c r="F23" s="164"/>
      <c r="G23" s="164"/>
      <c r="H23" s="95"/>
      <c r="I23" s="59" t="s">
        <v>325</v>
      </c>
      <c r="J23" s="59"/>
      <c r="K23" s="59"/>
      <c r="L23" s="50"/>
    </row>
    <row r="24" spans="1:12" x14ac:dyDescent="0.2"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0"/>
    </row>
    <row r="25" spans="1:12" ht="15.75" x14ac:dyDescent="0.25">
      <c r="A25" s="95"/>
      <c r="B25" s="165"/>
      <c r="C25" s="95"/>
      <c r="D25" s="95"/>
      <c r="E25" s="95"/>
      <c r="F25" s="95"/>
      <c r="G25" s="95"/>
      <c r="H25" s="95"/>
      <c r="I25" s="95"/>
      <c r="J25" s="95"/>
      <c r="K25" s="95"/>
    </row>
    <row r="27" spans="1:12" s="150" customFormat="1" ht="15.75" x14ac:dyDescent="0.25">
      <c r="B27" s="348"/>
    </row>
    <row r="28" spans="1:12" s="150" customFormat="1" ht="15.75" x14ac:dyDescent="0.25">
      <c r="B28" s="335" t="s">
        <v>282</v>
      </c>
      <c r="C28" s="336"/>
      <c r="D28" s="336"/>
      <c r="E28" s="336"/>
      <c r="F28" s="336"/>
      <c r="G28" s="337"/>
      <c r="I28" s="342" t="s">
        <v>309</v>
      </c>
    </row>
    <row r="29" spans="1:12" s="150" customFormat="1" ht="15.75" x14ac:dyDescent="0.25">
      <c r="B29" s="338" t="s">
        <v>284</v>
      </c>
      <c r="C29" s="339"/>
      <c r="D29" s="339"/>
      <c r="E29" s="339"/>
      <c r="F29" s="339"/>
      <c r="G29" s="340"/>
    </row>
    <row r="30" spans="1:12" s="150" customFormat="1" ht="15.75" x14ac:dyDescent="0.25">
      <c r="B30" s="338" t="s">
        <v>286</v>
      </c>
      <c r="C30" s="339"/>
      <c r="D30" s="339"/>
      <c r="E30" s="339"/>
      <c r="F30" s="339"/>
      <c r="G30" s="340"/>
      <c r="I30" s="343" t="s">
        <v>310</v>
      </c>
      <c r="J30" s="343" t="s">
        <v>311</v>
      </c>
    </row>
    <row r="31" spans="1:12" s="150" customFormat="1" ht="15.75" x14ac:dyDescent="0.25">
      <c r="B31" s="338" t="s">
        <v>289</v>
      </c>
      <c r="C31" s="339"/>
      <c r="D31" s="339"/>
      <c r="E31" s="339"/>
      <c r="F31" s="339"/>
      <c r="G31" s="340"/>
      <c r="I31" s="343" t="s">
        <v>313</v>
      </c>
      <c r="J31" s="343" t="s">
        <v>314</v>
      </c>
    </row>
    <row r="32" spans="1:12" s="150" customFormat="1" ht="15.75" x14ac:dyDescent="0.25">
      <c r="B32" s="338" t="s">
        <v>290</v>
      </c>
      <c r="C32" s="339"/>
      <c r="D32" s="339"/>
      <c r="E32" s="339"/>
      <c r="F32" s="339"/>
      <c r="G32" s="340"/>
      <c r="I32" s="343" t="s">
        <v>316</v>
      </c>
      <c r="J32" s="343" t="s">
        <v>317</v>
      </c>
    </row>
    <row r="33" spans="1:11" s="150" customFormat="1" ht="15.75" x14ac:dyDescent="0.25">
      <c r="A33" s="349"/>
      <c r="B33" s="350" t="s">
        <v>292</v>
      </c>
      <c r="C33" s="351"/>
      <c r="D33" s="351"/>
      <c r="E33" s="351"/>
      <c r="F33" s="351"/>
      <c r="G33" s="352"/>
      <c r="H33" s="267"/>
      <c r="I33" s="343" t="s">
        <v>318</v>
      </c>
      <c r="J33" s="343" t="s">
        <v>319</v>
      </c>
    </row>
    <row r="34" spans="1:11" s="150" customFormat="1" ht="15.75" x14ac:dyDescent="0.25">
      <c r="B34" s="338" t="s">
        <v>293</v>
      </c>
      <c r="C34" s="339"/>
      <c r="D34" s="339"/>
      <c r="E34" s="339"/>
      <c r="F34" s="339"/>
      <c r="G34" s="340"/>
      <c r="I34" s="343" t="s">
        <v>320</v>
      </c>
      <c r="J34" s="343" t="s">
        <v>321</v>
      </c>
    </row>
    <row r="35" spans="1:11" s="150" customFormat="1" ht="15.75" x14ac:dyDescent="0.25">
      <c r="B35" s="338" t="s">
        <v>301</v>
      </c>
      <c r="C35" s="339"/>
      <c r="D35" s="339"/>
      <c r="E35" s="339"/>
      <c r="F35" s="339"/>
      <c r="G35" s="340"/>
      <c r="I35" s="310" t="s">
        <v>322</v>
      </c>
    </row>
    <row r="36" spans="1:11" s="150" customFormat="1" ht="15.75" x14ac:dyDescent="0.25">
      <c r="B36" s="338" t="s">
        <v>303</v>
      </c>
      <c r="C36" s="339"/>
      <c r="D36" s="339"/>
      <c r="E36" s="339"/>
      <c r="F36" s="339"/>
      <c r="G36" s="340"/>
    </row>
    <row r="37" spans="1:11" s="150" customFormat="1" ht="15.75" x14ac:dyDescent="0.25">
      <c r="B37" s="353" t="s">
        <v>305</v>
      </c>
      <c r="C37" s="354"/>
      <c r="D37" s="354"/>
      <c r="E37" s="354"/>
      <c r="F37" s="354"/>
      <c r="G37" s="355"/>
      <c r="I37" s="310" t="s">
        <v>268</v>
      </c>
    </row>
    <row r="38" spans="1:11" s="150" customFormat="1" ht="15.75" x14ac:dyDescent="0.25">
      <c r="C38" s="342"/>
    </row>
    <row r="39" spans="1:11" s="150" customFormat="1" x14ac:dyDescent="0.2">
      <c r="I39" s="587" t="s">
        <v>17</v>
      </c>
      <c r="J39" s="587"/>
      <c r="K39" s="587"/>
    </row>
    <row r="40" spans="1:11" s="150" customFormat="1" x14ac:dyDescent="0.2"/>
    <row r="41" spans="1:11" s="150" customFormat="1" x14ac:dyDescent="0.2">
      <c r="I41" s="587" t="s">
        <v>23</v>
      </c>
      <c r="J41" s="587"/>
    </row>
  </sheetData>
  <sheetProtection password="A274" sheet="1"/>
  <mergeCells count="2">
    <mergeCell ref="I39:K39"/>
    <mergeCell ref="I41:J41"/>
  </mergeCells>
  <hyperlinks>
    <hyperlink ref="I30" location="'Urakkatuntikirja TT1-1'!A1" display="TT1-1"/>
    <hyperlink ref="J30" location="'Urakkatuntikirja TT1-6'!A1" display="TT1-6"/>
    <hyperlink ref="I31" location="'Urakkatuntikirja TT1-2'!A1" display="TT1-2"/>
    <hyperlink ref="J31" location="'Urakkatuntikirja TT1-7'!A1" display="TT1-7"/>
    <hyperlink ref="I32" location="'Urakkatuntikirja TT1-3'!A1" display="TT1-3"/>
    <hyperlink ref="J32" location="'Urakkatuntikirja TT1-8'!A1" display="TT1-8"/>
    <hyperlink ref="I33" location="'Urakkatuntikirja TT1-4'!A1" display="TT1-4"/>
    <hyperlink ref="J33" location="'Urakkatuntikirja TT1-9'!A1" display="TT1-9"/>
    <hyperlink ref="I34" location="'Urakkatuntikirja TT1-5'!A1" display="TT1-5"/>
    <hyperlink ref="J34" location="'Urakkatuntikirja TT1-10'!A1" display="TT1-10"/>
    <hyperlink ref="I35" location="'Urakka TT 1 yhteensä'!A1" display="TT 1 yhteensä"/>
    <hyperlink ref="I37" location="Etusivu!A1" display="Etusivulle"/>
    <hyperlink ref="I39" r:id="rId1" location="Urakanjakotaulukko!A1"/>
    <hyperlink ref="I41" r:id="rId2" location="'Tilinauha%20TT1'!A1"/>
    <hyperlink ref="I39:K39" location="Urakanjakotaulukko!A1" display="Urakanjakotaulukko"/>
    <hyperlink ref="I41:J41" location="'Tilinauha TT1'!A1" display="Tilinauha TT1"/>
  </hyperlinks>
  <pageMargins left="0.75" right="0.75" top="1" bottom="1" header="0.51180555555555562" footer="0.51180555555555562"/>
  <pageSetup paperSize="9" firstPageNumber="0" orientation="landscape" horizontalDpi="300" verticalDpi="300"/>
  <headerFooter alignWithMargins="0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28"/>
  <sheetViews>
    <sheetView workbookViewId="0">
      <selection activeCell="K24" sqref="K24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s="150" customFormat="1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97"/>
      <c r="K2" s="335" t="s">
        <v>282</v>
      </c>
      <c r="L2" s="336"/>
      <c r="M2" s="336"/>
      <c r="N2" s="336"/>
      <c r="O2" s="336"/>
      <c r="P2" s="337"/>
    </row>
    <row r="3" spans="2:16" s="150" customFormat="1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1</v>
      </c>
      <c r="J3" s="119"/>
      <c r="K3" s="338" t="s">
        <v>284</v>
      </c>
      <c r="L3" s="339"/>
      <c r="M3" s="339"/>
      <c r="N3" s="339"/>
      <c r="O3" s="339"/>
      <c r="P3" s="340"/>
    </row>
    <row r="4" spans="2:16" ht="15.75" x14ac:dyDescent="0.25">
      <c r="B4" s="170" t="s">
        <v>273</v>
      </c>
      <c r="C4" s="596"/>
      <c r="D4" s="596"/>
      <c r="E4" s="596"/>
      <c r="F4" s="596"/>
      <c r="G4" s="596"/>
      <c r="H4" s="341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171" t="s">
        <v>287</v>
      </c>
      <c r="C5" s="596"/>
      <c r="D5" s="596"/>
      <c r="E5" s="596"/>
      <c r="F5" s="596"/>
      <c r="G5" s="596"/>
      <c r="H5" s="80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172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2</v>
      </c>
      <c r="D7" s="163"/>
      <c r="E7" s="163"/>
      <c r="F7" s="163"/>
      <c r="G7" s="163"/>
      <c r="H7" s="173"/>
      <c r="I7" s="111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334"/>
      <c r="C8" s="174"/>
      <c r="D8" s="164"/>
      <c r="E8" s="164"/>
      <c r="F8" s="164"/>
      <c r="G8" s="164"/>
      <c r="H8" s="67"/>
      <c r="I8" s="111"/>
      <c r="J8" s="50"/>
      <c r="K8" s="60" t="s">
        <v>293</v>
      </c>
      <c r="L8" s="61"/>
      <c r="M8" s="61"/>
      <c r="N8" s="61"/>
      <c r="O8" s="61"/>
      <c r="P8" s="62"/>
    </row>
    <row r="9" spans="2:16" s="150" customFormat="1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97"/>
      <c r="K9" s="338" t="s">
        <v>301</v>
      </c>
      <c r="L9" s="339"/>
      <c r="M9" s="339"/>
      <c r="N9" s="339"/>
      <c r="O9" s="339"/>
      <c r="P9" s="340"/>
    </row>
    <row r="10" spans="2:16" ht="15.75" x14ac:dyDescent="0.25">
      <c r="B10" s="86" t="s">
        <v>302</v>
      </c>
      <c r="C10" s="87">
        <v>4</v>
      </c>
      <c r="D10" s="87">
        <v>8</v>
      </c>
      <c r="E10" s="87">
        <v>8</v>
      </c>
      <c r="F10" s="87">
        <v>8</v>
      </c>
      <c r="G10" s="87">
        <v>8</v>
      </c>
      <c r="H10" s="88">
        <f>SUM(SUM(C10:G10))</f>
        <v>36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>
        <v>4</v>
      </c>
      <c r="D11" s="90"/>
      <c r="E11" s="90"/>
      <c r="F11" s="90"/>
      <c r="G11" s="90"/>
      <c r="H11" s="88">
        <f>SUM(C11:G11)</f>
        <v>4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114"/>
      <c r="C12" s="95"/>
      <c r="D12" s="95"/>
      <c r="E12" s="95"/>
      <c r="F12" s="95"/>
      <c r="G12" s="95"/>
      <c r="H12" s="95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40</v>
      </c>
      <c r="I15" s="105"/>
      <c r="J15" s="50"/>
      <c r="K15" s="342" t="s">
        <v>340</v>
      </c>
      <c r="L15" s="150"/>
      <c r="M15" s="150"/>
    </row>
    <row r="16" spans="2:16" x14ac:dyDescent="0.2">
      <c r="B16" s="114"/>
      <c r="C16" s="95"/>
      <c r="D16" s="95"/>
      <c r="E16" s="95"/>
      <c r="F16" s="95"/>
      <c r="G16" s="95"/>
      <c r="H16" s="95"/>
      <c r="I16" s="106"/>
      <c r="J16" s="50"/>
      <c r="K16" s="343"/>
      <c r="L16" s="343"/>
      <c r="M16" s="150"/>
    </row>
    <row r="17" spans="2:13" ht="15.75" x14ac:dyDescent="0.25">
      <c r="B17" s="86" t="s">
        <v>312</v>
      </c>
      <c r="C17" s="87">
        <v>8</v>
      </c>
      <c r="D17" s="87">
        <v>8</v>
      </c>
      <c r="E17" s="87">
        <v>8</v>
      </c>
      <c r="F17" s="87">
        <v>8</v>
      </c>
      <c r="G17" s="87">
        <v>4</v>
      </c>
      <c r="H17" s="88">
        <f>SUM(C17:G17)</f>
        <v>36</v>
      </c>
      <c r="I17" s="71"/>
      <c r="J17" s="50"/>
      <c r="K17" s="310" t="s">
        <v>341</v>
      </c>
      <c r="L17" s="343" t="s">
        <v>342</v>
      </c>
      <c r="M17" s="150"/>
    </row>
    <row r="18" spans="2:13" ht="15.75" x14ac:dyDescent="0.25">
      <c r="B18" s="86" t="s">
        <v>315</v>
      </c>
      <c r="C18" s="87"/>
      <c r="D18" s="87"/>
      <c r="E18" s="87"/>
      <c r="F18" s="87"/>
      <c r="G18" s="87">
        <v>4</v>
      </c>
      <c r="H18" s="88">
        <f>SUM(C18:G18)</f>
        <v>4</v>
      </c>
      <c r="I18" s="71"/>
      <c r="J18" s="50"/>
      <c r="K18" s="310" t="s">
        <v>343</v>
      </c>
      <c r="L18" s="343" t="s">
        <v>344</v>
      </c>
      <c r="M18" s="150"/>
    </row>
    <row r="19" spans="2:13" x14ac:dyDescent="0.2">
      <c r="B19" s="114"/>
      <c r="C19" s="95"/>
      <c r="D19" s="95"/>
      <c r="E19" s="95"/>
      <c r="F19" s="95"/>
      <c r="G19" s="95"/>
      <c r="H19" s="95"/>
      <c r="I19" s="71"/>
      <c r="J19" s="50"/>
      <c r="K19" s="310" t="s">
        <v>345</v>
      </c>
      <c r="L19" s="343" t="s">
        <v>346</v>
      </c>
      <c r="M19" s="150"/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310" t="s">
        <v>347</v>
      </c>
      <c r="L20" s="343" t="s">
        <v>348</v>
      </c>
      <c r="M20" s="150"/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310" t="s">
        <v>349</v>
      </c>
      <c r="L21" s="343" t="s">
        <v>350</v>
      </c>
      <c r="M21" s="150"/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40</v>
      </c>
      <c r="I22" s="105"/>
      <c r="J22" s="50"/>
      <c r="K22" s="587" t="s">
        <v>351</v>
      </c>
      <c r="L22" s="587"/>
      <c r="M22" s="150"/>
    </row>
    <row r="23" spans="2:13" ht="15.75" x14ac:dyDescent="0.25">
      <c r="B23" s="109"/>
      <c r="C23" s="59"/>
      <c r="D23" s="59"/>
      <c r="E23" s="119" t="s">
        <v>323</v>
      </c>
      <c r="F23" s="95"/>
      <c r="G23" s="95"/>
      <c r="H23" s="110">
        <f>H15+H22</f>
        <v>80</v>
      </c>
      <c r="I23" s="76" t="s">
        <v>324</v>
      </c>
      <c r="J23" s="50"/>
      <c r="K23" s="150"/>
      <c r="L23" s="150"/>
      <c r="M23" s="150"/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  <c r="K24" s="310" t="s">
        <v>268</v>
      </c>
      <c r="L24" s="150"/>
      <c r="M24" s="150"/>
    </row>
    <row r="25" spans="2:13" ht="18" customHeight="1" x14ac:dyDescent="0.2">
      <c r="B25" s="597"/>
      <c r="C25" s="597"/>
      <c r="D25" s="597"/>
      <c r="E25" s="597"/>
      <c r="F25" s="597"/>
      <c r="G25" s="597"/>
      <c r="H25" s="597"/>
      <c r="I25" s="113" t="s">
        <v>325</v>
      </c>
      <c r="J25" s="50"/>
      <c r="K25" s="150"/>
      <c r="L25" s="150"/>
      <c r="M25" s="150"/>
    </row>
    <row r="26" spans="2:13" x14ac:dyDescent="0.2">
      <c r="B26" s="54" t="s">
        <v>326</v>
      </c>
      <c r="C26" s="59"/>
      <c r="D26" s="59"/>
      <c r="E26" s="59"/>
      <c r="F26" s="59"/>
      <c r="G26" s="59"/>
      <c r="H26" s="59"/>
      <c r="I26" s="111"/>
      <c r="J26" s="50"/>
      <c r="K26" s="587" t="s">
        <v>17</v>
      </c>
      <c r="L26" s="587"/>
      <c r="M26" s="587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  <c r="K27" s="150"/>
      <c r="L27" s="150"/>
      <c r="M27" s="150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587" t="s">
        <v>24</v>
      </c>
      <c r="L28" s="587"/>
      <c r="M28" s="356"/>
    </row>
  </sheetData>
  <sheetProtection password="A274" sheet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2-1'!A1" display="TT2-1"/>
    <hyperlink ref="L17" location="'Urakkatuntikirja TT2-6'!A1" display="TT2-6"/>
    <hyperlink ref="K18" location="'Urakkatuntikirja TT2-2'!A1" display="TT2-2"/>
    <hyperlink ref="L18" location="'Urakkatuntikirja TT2-7'!A1" display="TT2-7"/>
    <hyperlink ref="K19" location="'Urakkatuntikirja TT2-3'!A1" display="TT2-3"/>
    <hyperlink ref="L19" location="'Urakkatuntikirja TT2-8'!A1" display="TT2-8"/>
    <hyperlink ref="K20" location="'Urakkatuntikirja TT2-4'!A1" display="TT2-4"/>
    <hyperlink ref="L20" location="'Urakkatuntikirja TT2-9'!A1" display="TT2-9"/>
    <hyperlink ref="K21" location="'Urakkatuntikirja TT2-5'!A1" display="TT2-5"/>
    <hyperlink ref="L21" location="'Urakkatuntikirja TT2-10'!A1" display="TT2-10"/>
    <hyperlink ref="K22" r:id="rId1" location="'Urakka%20TT2%20yhteensä'!A1"/>
    <hyperlink ref="K24" location="Etusivu!A1" display="Etusivulle"/>
    <hyperlink ref="K26" r:id="rId2" location="Urakanjakotaulukko!A1"/>
    <hyperlink ref="K28" r:id="rId3" location="'Tilinauha%20TT2'!A1"/>
    <hyperlink ref="K22:L22" location="'Urakka TT2 yhteensä'!A1" display="TT2 yhteensä"/>
    <hyperlink ref="K26:M26" location="Urakanjakotaulukko!A1" display="Urakanjakotaulukko"/>
    <hyperlink ref="K28:L28" location="'Tilinauha TT2'!A1" display="Tilinauha TT2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28"/>
  <sheetViews>
    <sheetView workbookViewId="0">
      <selection activeCell="H11" sqref="H11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2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63" t="s">
        <v>273</v>
      </c>
      <c r="C4" s="596"/>
      <c r="D4" s="596"/>
      <c r="E4" s="596"/>
      <c r="F4" s="596"/>
      <c r="G4" s="596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66" t="s">
        <v>287</v>
      </c>
      <c r="C5" s="596"/>
      <c r="D5" s="596"/>
      <c r="E5" s="596"/>
      <c r="F5" s="596"/>
      <c r="G5" s="596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68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2</v>
      </c>
      <c r="D7" s="74"/>
      <c r="E7" s="74"/>
      <c r="F7" s="74"/>
      <c r="G7" s="74"/>
      <c r="H7" s="75"/>
      <c r="I7" s="76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78"/>
      <c r="D8" s="79"/>
      <c r="E8" s="79"/>
      <c r="F8" s="79"/>
      <c r="G8" s="79"/>
      <c r="H8" s="80"/>
      <c r="I8" s="76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340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  <c r="K16" s="107"/>
      <c r="L16" s="107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8" t="s">
        <v>341</v>
      </c>
      <c r="L17" s="107" t="s">
        <v>342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8" t="s">
        <v>343</v>
      </c>
      <c r="L18" s="107" t="s">
        <v>344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97"/>
      <c r="K19" s="108" t="s">
        <v>345</v>
      </c>
      <c r="L19" s="107" t="s">
        <v>346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8" t="s">
        <v>347</v>
      </c>
      <c r="L20" s="107" t="s">
        <v>348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349</v>
      </c>
      <c r="L21" s="107" t="s">
        <v>350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  <c r="K22" s="598" t="s">
        <v>351</v>
      </c>
      <c r="L22" s="598"/>
    </row>
    <row r="23" spans="2:13" ht="15.75" x14ac:dyDescent="0.25">
      <c r="B23" s="54"/>
      <c r="C23" s="119"/>
      <c r="D23" s="11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  <c r="K24" s="108" t="s">
        <v>268</v>
      </c>
    </row>
    <row r="25" spans="2:13" ht="18" customHeight="1" x14ac:dyDescent="0.2">
      <c r="B25" s="597"/>
      <c r="C25" s="597"/>
      <c r="D25" s="597"/>
      <c r="E25" s="597"/>
      <c r="F25" s="597"/>
      <c r="G25" s="597"/>
      <c r="H25" s="597"/>
      <c r="I25" s="113" t="s">
        <v>325</v>
      </c>
      <c r="J25" s="50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  <c r="K26" s="598" t="s">
        <v>17</v>
      </c>
      <c r="L26" s="598"/>
      <c r="M26" s="598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598" t="s">
        <v>24</v>
      </c>
      <c r="L28" s="598"/>
      <c r="M28" s="151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2-1'!A1" display="TT2-1"/>
    <hyperlink ref="L17" location="'Urakkatuntikirja TT2-6'!A1" display="TT2-6"/>
    <hyperlink ref="K18" location="'Urakkatuntikirja TT2-2'!A1" display="TT2-2"/>
    <hyperlink ref="L18" location="'Urakkatuntikirja TT2-7'!A1" display="TT2-7"/>
    <hyperlink ref="K19" location="'Urakkatuntikirja TT2-3'!A1" display="TT2-3"/>
    <hyperlink ref="L19" location="'Urakkatuntikirja TT2-8'!A1" display="TT2-8"/>
    <hyperlink ref="K20" location="'Urakkatuntikirja TT2-4'!A1" display="TT2-4"/>
    <hyperlink ref="L20" location="'Urakkatuntikirja TT2-9'!A1" display="TT2-9"/>
    <hyperlink ref="K21" location="'Urakkatuntikirja TT2-5'!A1" display="TT2-5"/>
    <hyperlink ref="L21" location="'Urakkatuntikirja TT2-10'!A1" display="TT2-10"/>
    <hyperlink ref="K22" r:id="rId1" location="'Urakka%20TT2%20yhteensä'!A1"/>
    <hyperlink ref="K24" location="Etusivu!A1" display="Etusivulle"/>
    <hyperlink ref="K26" r:id="rId2" location="Urakanjakotaulukko!A1"/>
    <hyperlink ref="K28" r:id="rId3" location="'Tilinauha%20TT2'!A1"/>
    <hyperlink ref="K22:L22" location="'Urakka TT2 yhteensä'!A1" display="TT2 yhteensä"/>
    <hyperlink ref="K26:M26" location="Urakanjakotaulukko!A1" display="Urakanjakotaulukko"/>
    <hyperlink ref="K28:L28" location="'Tilinauha TT2'!A1" display="Tilinauha TT2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28"/>
  <sheetViews>
    <sheetView workbookViewId="0">
      <selection activeCell="H15" sqref="H15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3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63" t="s">
        <v>273</v>
      </c>
      <c r="C4" s="596"/>
      <c r="D4" s="596"/>
      <c r="E4" s="596"/>
      <c r="F4" s="596"/>
      <c r="G4" s="596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66" t="s">
        <v>287</v>
      </c>
      <c r="C5" s="596"/>
      <c r="D5" s="596"/>
      <c r="E5" s="596"/>
      <c r="F5" s="596"/>
      <c r="G5" s="596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68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2</v>
      </c>
      <c r="D7" s="74"/>
      <c r="E7" s="74"/>
      <c r="F7" s="74"/>
      <c r="G7" s="74"/>
      <c r="H7" s="75"/>
      <c r="I7" s="76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78"/>
      <c r="D8" s="79"/>
      <c r="E8" s="79"/>
      <c r="F8" s="79"/>
      <c r="G8" s="79"/>
      <c r="H8" s="80"/>
      <c r="I8" s="76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J11" s="150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340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  <c r="K16" s="107"/>
      <c r="L16" s="107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8" t="s">
        <v>341</v>
      </c>
      <c r="L17" s="107" t="s">
        <v>342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8" t="s">
        <v>343</v>
      </c>
      <c r="L18" s="107" t="s">
        <v>344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8" t="s">
        <v>345</v>
      </c>
      <c r="L19" s="107" t="s">
        <v>346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8" t="s">
        <v>347</v>
      </c>
      <c r="L20" s="107" t="s">
        <v>348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349</v>
      </c>
      <c r="L21" s="107" t="s">
        <v>350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  <c r="K22" s="598" t="s">
        <v>351</v>
      </c>
      <c r="L22" s="598"/>
    </row>
    <row r="23" spans="2:13" ht="15.75" x14ac:dyDescent="0.25">
      <c r="B23" s="54"/>
      <c r="C23" s="119"/>
      <c r="D23" s="11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  <c r="K24" s="108" t="s">
        <v>268</v>
      </c>
    </row>
    <row r="25" spans="2:13" ht="18" customHeight="1" x14ac:dyDescent="0.2">
      <c r="B25" s="597"/>
      <c r="C25" s="597"/>
      <c r="D25" s="597"/>
      <c r="E25" s="597"/>
      <c r="F25" s="597"/>
      <c r="G25" s="597"/>
      <c r="H25" s="597"/>
      <c r="I25" s="113" t="s">
        <v>325</v>
      </c>
      <c r="J25" s="50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  <c r="K26" s="598" t="s">
        <v>17</v>
      </c>
      <c r="L26" s="598"/>
      <c r="M26" s="598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598" t="s">
        <v>24</v>
      </c>
      <c r="L28" s="598"/>
      <c r="M28" s="151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2-1'!A1" display="TT2-1"/>
    <hyperlink ref="L17" location="'Urakkatuntikirja TT2-6'!A1" display="TT2-6"/>
    <hyperlink ref="K18" location="'Urakkatuntikirja TT2-2'!A1" display="TT2-2"/>
    <hyperlink ref="L18" location="'Urakkatuntikirja TT2-7'!A1" display="TT2-7"/>
    <hyperlink ref="K19" location="'Urakkatuntikirja TT2-3'!A1" display="TT2-3"/>
    <hyperlink ref="L19" location="'Urakkatuntikirja TT2-8'!A1" display="TT2-8"/>
    <hyperlink ref="K20" location="'Urakkatuntikirja TT2-4'!A1" display="TT2-4"/>
    <hyperlink ref="L20" location="'Urakkatuntikirja TT2-9'!A1" display="TT2-9"/>
    <hyperlink ref="K21" location="'Urakkatuntikirja TT2-5'!A1" display="TT2-5"/>
    <hyperlink ref="L21" location="'Urakkatuntikirja TT2-10'!A1" display="TT2-10"/>
    <hyperlink ref="K22" r:id="rId1" location="'Urakka%20TT2%20yhteensä'!A1"/>
    <hyperlink ref="K24" location="Etusivu!A1" display="Etusivulle"/>
    <hyperlink ref="K26" r:id="rId2" location="Urakanjakotaulukko!A1"/>
    <hyperlink ref="K28" r:id="rId3" location="'Tilinauha%20TT2'!A1"/>
    <hyperlink ref="K22:L22" location="'Urakka TT2 yhteensä'!A1" display="TT2 yhteensä"/>
    <hyperlink ref="K26:M26" location="Urakanjakotaulukko!A1" display="Urakanjakotaulukko"/>
    <hyperlink ref="K28:L28" location="'Tilinauha TT2'!A1" display="Tilinauha TT2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264"/>
  <sheetViews>
    <sheetView tabSelected="1" topLeftCell="A190" workbookViewId="0">
      <selection activeCell="I204" sqref="I204"/>
    </sheetView>
  </sheetViews>
  <sheetFormatPr defaultRowHeight="15" x14ac:dyDescent="0.2"/>
  <cols>
    <col min="1" max="1" width="8.28515625" style="4" customWidth="1"/>
    <col min="2" max="2" width="48.28515625" style="1" customWidth="1"/>
    <col min="3" max="3" width="10.5703125" style="5" customWidth="1"/>
    <col min="4" max="4" width="6.7109375" style="6" customWidth="1"/>
    <col min="5" max="5" width="5.42578125" style="1" customWidth="1"/>
    <col min="6" max="6" width="5.5703125" style="1" customWidth="1"/>
    <col min="7" max="16384" width="9.140625" style="1"/>
  </cols>
  <sheetData>
    <row r="2" spans="1:46" ht="15.75" x14ac:dyDescent="0.25">
      <c r="B2" s="586" t="s">
        <v>449</v>
      </c>
      <c r="C2" s="586"/>
      <c r="D2" s="586"/>
    </row>
    <row r="3" spans="1:46" s="3" customFormat="1" x14ac:dyDescent="0.2">
      <c r="A3" s="8"/>
      <c r="C3" s="9"/>
      <c r="D3" s="10"/>
    </row>
    <row r="4" spans="1:46" ht="15" customHeight="1" x14ac:dyDescent="0.25">
      <c r="A4" s="586" t="s">
        <v>26</v>
      </c>
      <c r="B4" s="586"/>
      <c r="C4" s="586"/>
      <c r="D4" s="586"/>
      <c r="E4" s="3"/>
    </row>
    <row r="5" spans="1:46" ht="15" customHeight="1" x14ac:dyDescent="0.25">
      <c r="A5" s="7"/>
      <c r="B5" s="5"/>
      <c r="D5" s="5"/>
      <c r="E5" s="3"/>
    </row>
    <row r="6" spans="1:46" ht="15" customHeight="1" x14ac:dyDescent="0.25">
      <c r="A6" s="11" t="s">
        <v>27</v>
      </c>
      <c r="C6" s="9"/>
      <c r="D6" s="10"/>
      <c r="E6" s="3"/>
    </row>
    <row r="7" spans="1:46" ht="15" customHeight="1" x14ac:dyDescent="0.25">
      <c r="A7" s="11" t="s">
        <v>28</v>
      </c>
      <c r="C7" s="9"/>
      <c r="D7" s="10"/>
      <c r="E7" s="3"/>
    </row>
    <row r="8" spans="1:46" s="3" customFormat="1" ht="15" customHeight="1" x14ac:dyDescent="0.25">
      <c r="A8" s="8"/>
      <c r="C8" s="9"/>
      <c r="D8" s="12"/>
    </row>
    <row r="9" spans="1:46" ht="15" customHeight="1" x14ac:dyDescent="0.25">
      <c r="A9" s="13" t="s">
        <v>29</v>
      </c>
      <c r="B9" s="14"/>
      <c r="C9" s="15"/>
      <c r="D9" s="16"/>
    </row>
    <row r="10" spans="1:46" s="20" customFormat="1" ht="15" customHeight="1" x14ac:dyDescent="0.25">
      <c r="A10" s="17" t="s">
        <v>30</v>
      </c>
      <c r="B10" s="14"/>
      <c r="C10" s="18" t="s">
        <v>31</v>
      </c>
      <c r="D10" s="19" t="s">
        <v>32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5" customHeight="1" x14ac:dyDescent="0.2">
      <c r="A11" s="14" t="s">
        <v>33</v>
      </c>
      <c r="B11" s="14" t="s">
        <v>34</v>
      </c>
      <c r="C11" s="21" t="s">
        <v>35</v>
      </c>
      <c r="D11" s="22">
        <v>0.35</v>
      </c>
    </row>
    <row r="12" spans="1:46" ht="15" customHeight="1" x14ac:dyDescent="0.2">
      <c r="A12" s="14" t="s">
        <v>36</v>
      </c>
      <c r="B12" s="14" t="s">
        <v>37</v>
      </c>
      <c r="C12" s="21" t="s">
        <v>35</v>
      </c>
      <c r="D12" s="22">
        <v>0.9</v>
      </c>
    </row>
    <row r="13" spans="1:46" ht="15" customHeight="1" x14ac:dyDescent="0.2">
      <c r="A13" s="14" t="s">
        <v>38</v>
      </c>
      <c r="B13" s="14" t="s">
        <v>39</v>
      </c>
      <c r="C13" s="21" t="s">
        <v>35</v>
      </c>
      <c r="D13" s="22">
        <v>0.74</v>
      </c>
    </row>
    <row r="14" spans="1:46" ht="15" customHeight="1" x14ac:dyDescent="0.2">
      <c r="A14" s="14" t="s">
        <v>40</v>
      </c>
      <c r="B14" s="14" t="s">
        <v>41</v>
      </c>
      <c r="C14" s="21" t="s">
        <v>35</v>
      </c>
      <c r="D14" s="22">
        <v>0.78</v>
      </c>
    </row>
    <row r="15" spans="1:46" ht="15" customHeight="1" x14ac:dyDescent="0.2">
      <c r="A15" s="14" t="s">
        <v>42</v>
      </c>
      <c r="B15" s="14" t="s">
        <v>43</v>
      </c>
      <c r="C15" s="21" t="s">
        <v>35</v>
      </c>
      <c r="D15" s="22">
        <v>0.34</v>
      </c>
    </row>
    <row r="16" spans="1:46" ht="15" customHeight="1" x14ac:dyDescent="0.25">
      <c r="A16" s="23" t="s">
        <v>44</v>
      </c>
      <c r="C16" s="21"/>
      <c r="D16" s="22"/>
    </row>
    <row r="17" spans="1:4" ht="15" customHeight="1" x14ac:dyDescent="0.2">
      <c r="A17" s="14" t="s">
        <v>45</v>
      </c>
      <c r="B17" s="14" t="s">
        <v>34</v>
      </c>
      <c r="C17" s="21" t="s">
        <v>35</v>
      </c>
      <c r="D17" s="22">
        <v>0.53</v>
      </c>
    </row>
    <row r="18" spans="1:4" ht="15" customHeight="1" x14ac:dyDescent="0.2">
      <c r="A18" s="14" t="s">
        <v>46</v>
      </c>
      <c r="B18" s="14" t="s">
        <v>37</v>
      </c>
      <c r="C18" s="21" t="s">
        <v>35</v>
      </c>
      <c r="D18" s="22">
        <v>1.32</v>
      </c>
    </row>
    <row r="19" spans="1:4" ht="15" customHeight="1" x14ac:dyDescent="0.2">
      <c r="A19" s="14" t="s">
        <v>47</v>
      </c>
      <c r="B19" s="14" t="s">
        <v>39</v>
      </c>
      <c r="C19" s="21" t="s">
        <v>35</v>
      </c>
      <c r="D19" s="22">
        <v>0.97</v>
      </c>
    </row>
    <row r="20" spans="1:4" ht="15" customHeight="1" x14ac:dyDescent="0.2">
      <c r="A20" s="14" t="s">
        <v>48</v>
      </c>
      <c r="B20" s="14" t="s">
        <v>49</v>
      </c>
      <c r="C20" s="21" t="s">
        <v>35</v>
      </c>
      <c r="D20" s="22">
        <v>0.97</v>
      </c>
    </row>
    <row r="21" spans="1:4" ht="15" customHeight="1" x14ac:dyDescent="0.2">
      <c r="A21" s="14" t="s">
        <v>50</v>
      </c>
      <c r="B21" s="14" t="s">
        <v>43</v>
      </c>
      <c r="C21" s="21" t="s">
        <v>35</v>
      </c>
      <c r="D21" s="22">
        <v>0.34</v>
      </c>
    </row>
    <row r="22" spans="1:4" ht="15" customHeight="1" x14ac:dyDescent="0.25">
      <c r="A22" s="23" t="s">
        <v>51</v>
      </c>
      <c r="C22" s="21"/>
      <c r="D22" s="22"/>
    </row>
    <row r="23" spans="1:4" ht="15" customHeight="1" x14ac:dyDescent="0.2">
      <c r="A23" s="498" t="s">
        <v>52</v>
      </c>
      <c r="B23" s="498" t="s">
        <v>53</v>
      </c>
      <c r="D23" s="36">
        <v>3.37</v>
      </c>
    </row>
    <row r="24" spans="1:4" s="3" customFormat="1" ht="15" customHeight="1" x14ac:dyDescent="0.2">
      <c r="A24" s="499" t="s">
        <v>429</v>
      </c>
      <c r="B24" s="500" t="s">
        <v>430</v>
      </c>
      <c r="C24" s="501" t="s">
        <v>35</v>
      </c>
      <c r="D24" s="502">
        <v>0.25</v>
      </c>
    </row>
    <row r="25" spans="1:4" s="3" customFormat="1" ht="15" customHeight="1" x14ac:dyDescent="0.25">
      <c r="A25" s="24"/>
      <c r="C25" s="7"/>
      <c r="D25" s="12"/>
    </row>
    <row r="26" spans="1:4" s="3" customFormat="1" ht="15" customHeight="1" x14ac:dyDescent="0.25">
      <c r="A26" s="586" t="s">
        <v>54</v>
      </c>
      <c r="B26" s="586"/>
      <c r="C26" s="586"/>
      <c r="D26" s="586"/>
    </row>
    <row r="27" spans="1:4" s="3" customFormat="1" ht="15" customHeight="1" x14ac:dyDescent="0.25">
      <c r="A27" s="586" t="s">
        <v>55</v>
      </c>
      <c r="B27" s="586"/>
      <c r="C27" s="586"/>
      <c r="D27" s="586"/>
    </row>
    <row r="28" spans="1:4" s="3" customFormat="1" ht="15" customHeight="1" x14ac:dyDescent="0.25">
      <c r="A28" s="7"/>
      <c r="B28" s="5"/>
      <c r="C28" s="5"/>
      <c r="D28" s="5"/>
    </row>
    <row r="29" spans="1:4" ht="15" customHeight="1" x14ac:dyDescent="0.25">
      <c r="A29" s="11" t="s">
        <v>56</v>
      </c>
      <c r="C29" s="9"/>
      <c r="D29" s="10"/>
    </row>
    <row r="30" spans="1:4" ht="15" customHeight="1" x14ac:dyDescent="0.25">
      <c r="A30" s="11" t="s">
        <v>57</v>
      </c>
      <c r="C30" s="9"/>
      <c r="D30" s="10"/>
    </row>
    <row r="31" spans="1:4" ht="15" customHeight="1" x14ac:dyDescent="0.2">
      <c r="A31" s="24"/>
      <c r="B31" s="3"/>
      <c r="C31" s="9"/>
      <c r="D31" s="10"/>
    </row>
    <row r="32" spans="1:4" ht="15" customHeight="1" x14ac:dyDescent="0.25">
      <c r="A32" s="17" t="s">
        <v>30</v>
      </c>
      <c r="B32" s="23"/>
      <c r="C32" s="18" t="s">
        <v>31</v>
      </c>
      <c r="D32" s="19" t="s">
        <v>32</v>
      </c>
    </row>
    <row r="33" spans="1:4" ht="15" customHeight="1" x14ac:dyDescent="0.25">
      <c r="A33" s="23" t="s">
        <v>58</v>
      </c>
      <c r="C33" s="21"/>
      <c r="D33" s="22"/>
    </row>
    <row r="34" spans="1:4" ht="15" customHeight="1" x14ac:dyDescent="0.2">
      <c r="A34" s="14" t="s">
        <v>59</v>
      </c>
      <c r="B34" s="14" t="s">
        <v>60</v>
      </c>
      <c r="C34" s="21"/>
      <c r="D34" s="22"/>
    </row>
    <row r="35" spans="1:4" ht="15" customHeight="1" x14ac:dyDescent="0.2">
      <c r="A35" s="14"/>
      <c r="B35" s="14" t="s">
        <v>61</v>
      </c>
      <c r="C35" s="21" t="s">
        <v>35</v>
      </c>
      <c r="D35" s="22">
        <v>0.75</v>
      </c>
    </row>
    <row r="36" spans="1:4" ht="15" customHeight="1" x14ac:dyDescent="0.2">
      <c r="A36" s="14"/>
      <c r="B36" s="14" t="s">
        <v>62</v>
      </c>
      <c r="C36" s="21"/>
      <c r="D36" s="22"/>
    </row>
    <row r="37" spans="1:4" ht="15" customHeight="1" x14ac:dyDescent="0.2">
      <c r="A37" s="14" t="s">
        <v>63</v>
      </c>
      <c r="B37" s="14" t="s">
        <v>64</v>
      </c>
      <c r="C37" s="21" t="s">
        <v>35</v>
      </c>
      <c r="D37" s="22">
        <v>0.54</v>
      </c>
    </row>
    <row r="38" spans="1:4" ht="13.5" customHeight="1" x14ac:dyDescent="0.2">
      <c r="A38" s="14"/>
      <c r="B38" s="14" t="s">
        <v>65</v>
      </c>
      <c r="C38" s="21"/>
      <c r="D38" s="22"/>
    </row>
    <row r="39" spans="1:4" ht="15" customHeight="1" x14ac:dyDescent="0.2">
      <c r="A39" s="14" t="s">
        <v>66</v>
      </c>
      <c r="B39" s="14" t="s">
        <v>67</v>
      </c>
      <c r="C39" s="21" t="s">
        <v>35</v>
      </c>
      <c r="D39" s="22">
        <v>0.47</v>
      </c>
    </row>
    <row r="40" spans="1:4" ht="15" customHeight="1" x14ac:dyDescent="0.25">
      <c r="A40" s="23" t="s">
        <v>68</v>
      </c>
      <c r="C40" s="21"/>
      <c r="D40" s="22"/>
    </row>
    <row r="41" spans="1:4" ht="15" customHeight="1" x14ac:dyDescent="0.2">
      <c r="A41" s="14" t="s">
        <v>69</v>
      </c>
      <c r="B41" s="14" t="s">
        <v>60</v>
      </c>
      <c r="C41" s="21"/>
      <c r="D41" s="22"/>
    </row>
    <row r="42" spans="1:4" ht="15" customHeight="1" x14ac:dyDescent="0.2">
      <c r="A42" s="14"/>
      <c r="B42" s="14" t="s">
        <v>61</v>
      </c>
      <c r="C42" s="21" t="s">
        <v>35</v>
      </c>
      <c r="D42" s="22">
        <v>0.94</v>
      </c>
    </row>
    <row r="43" spans="1:4" ht="15" customHeight="1" x14ac:dyDescent="0.2">
      <c r="A43" s="14" t="s">
        <v>70</v>
      </c>
      <c r="B43" s="14" t="s">
        <v>62</v>
      </c>
      <c r="C43" s="21"/>
      <c r="D43" s="22"/>
    </row>
    <row r="44" spans="1:4" ht="15" customHeight="1" x14ac:dyDescent="0.2">
      <c r="A44" s="25"/>
      <c r="B44" s="14" t="s">
        <v>64</v>
      </c>
      <c r="C44" s="21" t="s">
        <v>35</v>
      </c>
      <c r="D44" s="22">
        <v>0.67</v>
      </c>
    </row>
    <row r="45" spans="1:4" ht="15" customHeight="1" x14ac:dyDescent="0.2">
      <c r="A45" s="14" t="s">
        <v>71</v>
      </c>
      <c r="B45" s="14" t="s">
        <v>65</v>
      </c>
      <c r="C45" s="21"/>
      <c r="D45" s="22"/>
    </row>
    <row r="46" spans="1:4" ht="15" customHeight="1" x14ac:dyDescent="0.2">
      <c r="A46" s="14"/>
      <c r="B46" s="14" t="s">
        <v>67</v>
      </c>
      <c r="C46" s="21" t="s">
        <v>35</v>
      </c>
      <c r="D46" s="22">
        <v>0.57999999999999996</v>
      </c>
    </row>
    <row r="47" spans="1:4" ht="15" customHeight="1" x14ac:dyDescent="0.25">
      <c r="A47" s="23" t="s">
        <v>72</v>
      </c>
      <c r="C47" s="21"/>
      <c r="D47" s="22"/>
    </row>
    <row r="48" spans="1:4" ht="15" customHeight="1" x14ac:dyDescent="0.2">
      <c r="A48" s="14" t="s">
        <v>73</v>
      </c>
      <c r="B48" s="14" t="s">
        <v>74</v>
      </c>
      <c r="C48" s="21"/>
      <c r="D48" s="22"/>
    </row>
    <row r="49" spans="1:5" ht="15" customHeight="1" x14ac:dyDescent="0.2">
      <c r="A49" s="14"/>
      <c r="B49" s="14" t="s">
        <v>75</v>
      </c>
      <c r="C49" s="21" t="s">
        <v>76</v>
      </c>
      <c r="D49" s="22">
        <v>0.94</v>
      </c>
    </row>
    <row r="50" spans="1:5" ht="15" customHeight="1" x14ac:dyDescent="0.2">
      <c r="A50" s="14" t="s">
        <v>77</v>
      </c>
      <c r="B50" s="14" t="s">
        <v>74</v>
      </c>
      <c r="C50" s="21"/>
      <c r="D50" s="22"/>
    </row>
    <row r="51" spans="1:5" ht="15" customHeight="1" x14ac:dyDescent="0.2">
      <c r="A51" s="14"/>
      <c r="B51" s="14" t="s">
        <v>78</v>
      </c>
      <c r="C51" s="21" t="s">
        <v>76</v>
      </c>
      <c r="D51" s="22">
        <v>0.67</v>
      </c>
    </row>
    <row r="52" spans="1:5" ht="15" customHeight="1" x14ac:dyDescent="0.2">
      <c r="A52" s="14" t="s">
        <v>79</v>
      </c>
      <c r="B52" s="14" t="s">
        <v>80</v>
      </c>
      <c r="C52" s="21"/>
      <c r="D52" s="22"/>
    </row>
    <row r="53" spans="1:5" ht="15" customHeight="1" x14ac:dyDescent="0.2">
      <c r="A53" s="14"/>
      <c r="B53" s="14" t="s">
        <v>81</v>
      </c>
      <c r="C53" s="21" t="s">
        <v>35</v>
      </c>
      <c r="D53" s="22">
        <v>1.1100000000000001</v>
      </c>
    </row>
    <row r="54" spans="1:5" ht="15" customHeight="1" x14ac:dyDescent="0.2">
      <c r="A54" s="14" t="s">
        <v>82</v>
      </c>
      <c r="B54" s="14" t="s">
        <v>83</v>
      </c>
      <c r="C54" s="21" t="s">
        <v>76</v>
      </c>
      <c r="D54" s="22">
        <v>0.16</v>
      </c>
    </row>
    <row r="55" spans="1:5" ht="15" customHeight="1" x14ac:dyDescent="0.2">
      <c r="A55" s="14" t="s">
        <v>84</v>
      </c>
      <c r="B55" s="14" t="s">
        <v>85</v>
      </c>
      <c r="C55" s="21" t="s">
        <v>76</v>
      </c>
      <c r="D55" s="22">
        <v>0.46</v>
      </c>
    </row>
    <row r="56" spans="1:5" ht="15" customHeight="1" x14ac:dyDescent="0.2">
      <c r="A56" s="8"/>
      <c r="B56" s="3"/>
      <c r="C56" s="9"/>
      <c r="D56" s="10"/>
      <c r="E56" s="3"/>
    </row>
    <row r="57" spans="1:5" ht="15" customHeight="1" x14ac:dyDescent="0.25">
      <c r="B57" s="11"/>
      <c r="C57" s="7"/>
      <c r="D57" s="12"/>
    </row>
    <row r="58" spans="1:5" s="3" customFormat="1" ht="15" customHeight="1" x14ac:dyDescent="0.25">
      <c r="A58" s="586" t="s">
        <v>86</v>
      </c>
      <c r="B58" s="586"/>
      <c r="C58" s="586"/>
      <c r="D58" s="586"/>
    </row>
    <row r="59" spans="1:5" s="3" customFormat="1" ht="15" customHeight="1" x14ac:dyDescent="0.25">
      <c r="A59" s="8"/>
      <c r="B59" s="11"/>
      <c r="C59" s="9"/>
      <c r="D59" s="10"/>
    </row>
    <row r="60" spans="1:5" ht="15" customHeight="1" x14ac:dyDescent="0.25">
      <c r="A60" s="11" t="s">
        <v>87</v>
      </c>
      <c r="C60" s="26"/>
      <c r="D60" s="27"/>
    </row>
    <row r="61" spans="1:5" ht="15" customHeight="1" x14ac:dyDescent="0.25">
      <c r="A61" s="11" t="s">
        <v>88</v>
      </c>
      <c r="C61" s="9"/>
      <c r="D61" s="10"/>
    </row>
    <row r="62" spans="1:5" ht="15" customHeight="1" x14ac:dyDescent="0.2">
      <c r="B62" s="3"/>
      <c r="C62" s="9"/>
      <c r="D62" s="10"/>
    </row>
    <row r="63" spans="1:5" ht="15" customHeight="1" x14ac:dyDescent="0.25">
      <c r="A63" s="17" t="s">
        <v>30</v>
      </c>
      <c r="B63" s="14"/>
      <c r="C63" s="18" t="s">
        <v>31</v>
      </c>
      <c r="D63" s="19" t="s">
        <v>32</v>
      </c>
    </row>
    <row r="64" spans="1:5" ht="15" customHeight="1" x14ac:dyDescent="0.25">
      <c r="A64" s="23" t="s">
        <v>89</v>
      </c>
      <c r="C64" s="21"/>
      <c r="D64" s="22"/>
    </row>
    <row r="65" spans="1:4" ht="15" customHeight="1" x14ac:dyDescent="0.2">
      <c r="A65" s="28" t="s">
        <v>90</v>
      </c>
      <c r="B65" s="14" t="s">
        <v>91</v>
      </c>
      <c r="C65" s="21" t="s">
        <v>35</v>
      </c>
      <c r="D65" s="22">
        <v>0.32</v>
      </c>
    </row>
    <row r="66" spans="1:4" ht="15" customHeight="1" x14ac:dyDescent="0.2">
      <c r="A66" s="28" t="s">
        <v>92</v>
      </c>
      <c r="B66" s="14" t="s">
        <v>93</v>
      </c>
      <c r="C66" s="21" t="s">
        <v>35</v>
      </c>
      <c r="D66" s="22">
        <v>0.13</v>
      </c>
    </row>
    <row r="67" spans="1:4" ht="15" customHeight="1" x14ac:dyDescent="0.2">
      <c r="A67" s="29" t="s">
        <v>94</v>
      </c>
      <c r="B67" s="14" t="s">
        <v>95</v>
      </c>
      <c r="C67" s="21" t="s">
        <v>35</v>
      </c>
      <c r="D67" s="22">
        <v>0.44</v>
      </c>
    </row>
    <row r="68" spans="1:4" ht="15" customHeight="1" x14ac:dyDescent="0.2">
      <c r="A68" s="29" t="s">
        <v>96</v>
      </c>
      <c r="B68" s="14" t="s">
        <v>97</v>
      </c>
      <c r="C68" s="21" t="s">
        <v>35</v>
      </c>
      <c r="D68" s="22">
        <v>0.39</v>
      </c>
    </row>
    <row r="69" spans="1:4" ht="15" customHeight="1" x14ac:dyDescent="0.2">
      <c r="A69" s="29" t="s">
        <v>98</v>
      </c>
      <c r="B69" s="14" t="s">
        <v>99</v>
      </c>
      <c r="C69" s="21" t="s">
        <v>35</v>
      </c>
      <c r="D69" s="22">
        <v>0.34</v>
      </c>
    </row>
    <row r="70" spans="1:4" ht="15" customHeight="1" x14ac:dyDescent="0.25">
      <c r="A70" s="23" t="s">
        <v>100</v>
      </c>
      <c r="C70" s="21"/>
      <c r="D70" s="22"/>
    </row>
    <row r="71" spans="1:4" ht="15" customHeight="1" x14ac:dyDescent="0.2">
      <c r="A71" s="29" t="s">
        <v>101</v>
      </c>
      <c r="B71" s="14" t="s">
        <v>102</v>
      </c>
      <c r="C71" s="21" t="s">
        <v>35</v>
      </c>
      <c r="D71" s="22">
        <v>0.32</v>
      </c>
    </row>
    <row r="72" spans="1:4" ht="15" customHeight="1" x14ac:dyDescent="0.2">
      <c r="A72" s="29" t="s">
        <v>103</v>
      </c>
      <c r="B72" s="14" t="s">
        <v>104</v>
      </c>
      <c r="C72" s="21" t="s">
        <v>35</v>
      </c>
      <c r="D72" s="22">
        <v>1.28</v>
      </c>
    </row>
    <row r="73" spans="1:4" ht="15" customHeight="1" x14ac:dyDescent="0.2">
      <c r="A73" s="29" t="s">
        <v>105</v>
      </c>
      <c r="B73" s="14" t="s">
        <v>106</v>
      </c>
      <c r="C73" s="21" t="s">
        <v>35</v>
      </c>
      <c r="D73" s="22">
        <v>0.32</v>
      </c>
    </row>
    <row r="74" spans="1:4" ht="15" customHeight="1" x14ac:dyDescent="0.2">
      <c r="A74" s="30" t="s">
        <v>107</v>
      </c>
      <c r="B74" s="14" t="s">
        <v>108</v>
      </c>
      <c r="C74" s="21" t="s">
        <v>35</v>
      </c>
      <c r="D74" s="22">
        <v>1.08</v>
      </c>
    </row>
    <row r="75" spans="1:4" ht="15" customHeight="1" x14ac:dyDescent="0.25">
      <c r="A75" s="31" t="s">
        <v>109</v>
      </c>
      <c r="C75" s="32"/>
      <c r="D75" s="33"/>
    </row>
    <row r="76" spans="1:4" ht="15" customHeight="1" x14ac:dyDescent="0.2">
      <c r="A76" s="30" t="s">
        <v>110</v>
      </c>
      <c r="B76" s="14" t="s">
        <v>111</v>
      </c>
      <c r="C76" s="21" t="s">
        <v>35</v>
      </c>
      <c r="D76" s="22">
        <v>0.32</v>
      </c>
    </row>
    <row r="77" spans="1:4" ht="15" customHeight="1" x14ac:dyDescent="0.2">
      <c r="A77" s="30" t="s">
        <v>112</v>
      </c>
      <c r="B77" s="14" t="s">
        <v>113</v>
      </c>
      <c r="C77" s="21" t="s">
        <v>35</v>
      </c>
      <c r="D77" s="22">
        <v>0.62</v>
      </c>
    </row>
    <row r="78" spans="1:4" ht="15" customHeight="1" x14ac:dyDescent="0.2">
      <c r="A78" s="30" t="s">
        <v>114</v>
      </c>
      <c r="B78" s="14" t="s">
        <v>115</v>
      </c>
      <c r="C78" s="21" t="s">
        <v>35</v>
      </c>
      <c r="D78" s="22">
        <v>0.31</v>
      </c>
    </row>
    <row r="79" spans="1:4" ht="15" customHeight="1" x14ac:dyDescent="0.2">
      <c r="A79" s="30" t="s">
        <v>116</v>
      </c>
      <c r="B79" s="14" t="s">
        <v>117</v>
      </c>
      <c r="C79" s="21" t="s">
        <v>35</v>
      </c>
      <c r="D79" s="22">
        <v>0.62</v>
      </c>
    </row>
    <row r="80" spans="1:4" ht="15" customHeight="1" x14ac:dyDescent="0.2">
      <c r="A80" s="30" t="s">
        <v>118</v>
      </c>
      <c r="B80" s="14" t="s">
        <v>119</v>
      </c>
      <c r="C80" s="21" t="s">
        <v>35</v>
      </c>
      <c r="D80" s="22">
        <v>0.54</v>
      </c>
    </row>
    <row r="81" spans="1:5" ht="15" customHeight="1" x14ac:dyDescent="0.2">
      <c r="A81" s="30" t="s">
        <v>120</v>
      </c>
      <c r="B81" s="14" t="s">
        <v>121</v>
      </c>
      <c r="C81" s="21" t="s">
        <v>35</v>
      </c>
      <c r="D81" s="22">
        <v>0.64</v>
      </c>
    </row>
    <row r="82" spans="1:5" ht="15" customHeight="1" x14ac:dyDescent="0.2">
      <c r="A82" s="30" t="s">
        <v>122</v>
      </c>
      <c r="B82" s="14" t="s">
        <v>123</v>
      </c>
      <c r="C82" s="21" t="s">
        <v>35</v>
      </c>
      <c r="D82" s="22">
        <v>0.86</v>
      </c>
    </row>
    <row r="83" spans="1:5" ht="15" customHeight="1" x14ac:dyDescent="0.25">
      <c r="A83" s="23" t="s">
        <v>124</v>
      </c>
      <c r="C83" s="21"/>
      <c r="D83" s="22"/>
    </row>
    <row r="84" spans="1:5" ht="15" customHeight="1" x14ac:dyDescent="0.2">
      <c r="A84" s="30" t="s">
        <v>125</v>
      </c>
      <c r="B84" s="14" t="s">
        <v>111</v>
      </c>
      <c r="C84" s="21" t="s">
        <v>35</v>
      </c>
      <c r="D84" s="22">
        <v>0.53</v>
      </c>
    </row>
    <row r="85" spans="1:5" ht="15" customHeight="1" x14ac:dyDescent="0.2">
      <c r="A85" s="30" t="s">
        <v>126</v>
      </c>
      <c r="B85" s="14" t="s">
        <v>127</v>
      </c>
      <c r="C85" s="21" t="s">
        <v>35</v>
      </c>
      <c r="D85" s="22">
        <v>0.86</v>
      </c>
    </row>
    <row r="86" spans="1:5" ht="15" customHeight="1" x14ac:dyDescent="0.2">
      <c r="A86" s="30" t="s">
        <v>128</v>
      </c>
      <c r="B86" s="14" t="s">
        <v>119</v>
      </c>
      <c r="C86" s="21" t="s">
        <v>35</v>
      </c>
      <c r="D86" s="22">
        <v>0.86</v>
      </c>
      <c r="E86" s="34"/>
    </row>
    <row r="87" spans="1:5" ht="15" customHeight="1" x14ac:dyDescent="0.2">
      <c r="A87" s="30" t="s">
        <v>129</v>
      </c>
      <c r="B87" s="14" t="s">
        <v>130</v>
      </c>
      <c r="C87" s="21" t="s">
        <v>35</v>
      </c>
      <c r="D87" s="22">
        <v>0.86</v>
      </c>
    </row>
    <row r="88" spans="1:5" ht="15" customHeight="1" x14ac:dyDescent="0.25">
      <c r="A88" s="23" t="s">
        <v>131</v>
      </c>
      <c r="C88" s="21"/>
      <c r="D88" s="22"/>
    </row>
    <row r="89" spans="1:5" ht="15" customHeight="1" x14ac:dyDescent="0.2">
      <c r="A89" s="30" t="s">
        <v>132</v>
      </c>
      <c r="B89" s="14" t="s">
        <v>127</v>
      </c>
      <c r="C89" s="21" t="s">
        <v>35</v>
      </c>
      <c r="D89" s="22">
        <v>0.66</v>
      </c>
    </row>
    <row r="90" spans="1:5" ht="15" customHeight="1" x14ac:dyDescent="0.2">
      <c r="A90" s="30" t="s">
        <v>133</v>
      </c>
      <c r="B90" s="14" t="s">
        <v>134</v>
      </c>
      <c r="C90" s="21" t="s">
        <v>35</v>
      </c>
      <c r="D90" s="22">
        <v>0.54</v>
      </c>
    </row>
    <row r="91" spans="1:5" ht="15" customHeight="1" x14ac:dyDescent="0.2">
      <c r="A91" s="30" t="s">
        <v>135</v>
      </c>
      <c r="B91" s="14" t="s">
        <v>130</v>
      </c>
      <c r="C91" s="21" t="s">
        <v>35</v>
      </c>
      <c r="D91" s="22">
        <v>0.63</v>
      </c>
    </row>
    <row r="92" spans="1:5" ht="15" customHeight="1" x14ac:dyDescent="0.25">
      <c r="A92" s="23" t="s">
        <v>136</v>
      </c>
      <c r="C92" s="21"/>
      <c r="D92" s="22"/>
    </row>
    <row r="93" spans="1:5" ht="15" customHeight="1" x14ac:dyDescent="0.2">
      <c r="A93" s="30" t="s">
        <v>137</v>
      </c>
      <c r="B93" s="14" t="s">
        <v>138</v>
      </c>
      <c r="C93" s="21" t="s">
        <v>35</v>
      </c>
      <c r="D93" s="22">
        <v>0.26</v>
      </c>
    </row>
    <row r="94" spans="1:5" ht="15" customHeight="1" x14ac:dyDescent="0.2">
      <c r="A94" s="30" t="s">
        <v>139</v>
      </c>
      <c r="B94" s="14" t="s">
        <v>140</v>
      </c>
      <c r="C94" s="21" t="s">
        <v>35</v>
      </c>
      <c r="D94" s="22">
        <v>0.51</v>
      </c>
    </row>
    <row r="95" spans="1:5" ht="15" customHeight="1" x14ac:dyDescent="0.2">
      <c r="A95" s="30" t="s">
        <v>141</v>
      </c>
      <c r="B95" s="14" t="s">
        <v>142</v>
      </c>
      <c r="C95" s="21" t="s">
        <v>35</v>
      </c>
      <c r="D95" s="22">
        <v>0.44</v>
      </c>
    </row>
    <row r="96" spans="1:5" ht="15" customHeight="1" x14ac:dyDescent="0.2">
      <c r="A96" s="30" t="s">
        <v>143</v>
      </c>
      <c r="B96" s="14" t="s">
        <v>144</v>
      </c>
      <c r="C96" s="35" t="s">
        <v>35</v>
      </c>
      <c r="D96" s="36">
        <v>0.51</v>
      </c>
    </row>
    <row r="97" spans="1:4" ht="15" customHeight="1" x14ac:dyDescent="0.2">
      <c r="A97" s="30" t="s">
        <v>145</v>
      </c>
      <c r="B97" s="14" t="s">
        <v>146</v>
      </c>
      <c r="C97" s="21" t="s">
        <v>35</v>
      </c>
      <c r="D97" s="22">
        <v>0.73</v>
      </c>
    </row>
    <row r="98" spans="1:4" ht="15" customHeight="1" x14ac:dyDescent="0.25">
      <c r="A98" s="8"/>
      <c r="B98" s="11"/>
      <c r="C98" s="7"/>
      <c r="D98" s="12"/>
    </row>
    <row r="99" spans="1:4" s="3" customFormat="1" ht="15" customHeight="1" x14ac:dyDescent="0.25">
      <c r="A99" s="8"/>
      <c r="B99" s="11"/>
      <c r="C99" s="7"/>
      <c r="D99" s="12"/>
    </row>
    <row r="100" spans="1:4" ht="15" customHeight="1" x14ac:dyDescent="0.25">
      <c r="A100" s="586" t="s">
        <v>147</v>
      </c>
      <c r="B100" s="586"/>
      <c r="C100" s="586"/>
      <c r="D100" s="586"/>
    </row>
    <row r="101" spans="1:4" ht="15" customHeight="1" x14ac:dyDescent="0.25">
      <c r="A101" s="7"/>
      <c r="B101" s="5"/>
      <c r="D101" s="5"/>
    </row>
    <row r="102" spans="1:4" ht="15" customHeight="1" x14ac:dyDescent="0.25">
      <c r="A102" s="11" t="s">
        <v>148</v>
      </c>
      <c r="C102" s="9"/>
      <c r="D102" s="10"/>
    </row>
    <row r="103" spans="1:4" ht="15" customHeight="1" x14ac:dyDescent="0.25">
      <c r="A103" s="11" t="s">
        <v>149</v>
      </c>
      <c r="C103" s="9"/>
      <c r="D103" s="10"/>
    </row>
    <row r="104" spans="1:4" ht="15" customHeight="1" x14ac:dyDescent="0.25">
      <c r="A104" s="11" t="s">
        <v>150</v>
      </c>
      <c r="C104" s="26"/>
      <c r="D104" s="10"/>
    </row>
    <row r="105" spans="1:4" ht="15" customHeight="1" x14ac:dyDescent="0.25">
      <c r="B105" s="11"/>
      <c r="C105" s="26"/>
      <c r="D105" s="10"/>
    </row>
    <row r="106" spans="1:4" ht="15" customHeight="1" x14ac:dyDescent="0.25">
      <c r="A106" s="17" t="s">
        <v>30</v>
      </c>
      <c r="B106" s="14"/>
      <c r="C106" s="18" t="s">
        <v>31</v>
      </c>
      <c r="D106" s="19" t="s">
        <v>32</v>
      </c>
    </row>
    <row r="107" spans="1:4" ht="15" customHeight="1" x14ac:dyDescent="0.2">
      <c r="A107" s="30" t="s">
        <v>151</v>
      </c>
      <c r="B107" s="14" t="s">
        <v>152</v>
      </c>
      <c r="C107" s="21" t="s">
        <v>35</v>
      </c>
      <c r="D107" s="22">
        <v>0.32</v>
      </c>
    </row>
    <row r="108" spans="1:4" ht="15" customHeight="1" x14ac:dyDescent="0.2">
      <c r="A108" s="30" t="s">
        <v>153</v>
      </c>
      <c r="B108" s="14" t="s">
        <v>154</v>
      </c>
      <c r="C108" s="21"/>
      <c r="D108" s="21"/>
    </row>
    <row r="109" spans="1:4" ht="15" customHeight="1" x14ac:dyDescent="0.2">
      <c r="A109" s="30"/>
      <c r="B109" s="14" t="s">
        <v>155</v>
      </c>
      <c r="C109" s="21" t="s">
        <v>35</v>
      </c>
      <c r="D109" s="22">
        <v>1.23</v>
      </c>
    </row>
    <row r="110" spans="1:4" ht="15" customHeight="1" x14ac:dyDescent="0.2">
      <c r="A110" s="30" t="s">
        <v>156</v>
      </c>
      <c r="B110" s="14" t="s">
        <v>157</v>
      </c>
      <c r="C110" s="21" t="s">
        <v>35</v>
      </c>
      <c r="D110" s="22">
        <v>2.0699999999999998</v>
      </c>
    </row>
    <row r="111" spans="1:4" ht="15" customHeight="1" x14ac:dyDescent="0.2">
      <c r="A111" s="30" t="s">
        <v>158</v>
      </c>
      <c r="B111" s="14" t="s">
        <v>159</v>
      </c>
      <c r="C111" s="21" t="s">
        <v>35</v>
      </c>
      <c r="D111" s="22">
        <v>1.78</v>
      </c>
    </row>
    <row r="112" spans="1:4" ht="15" customHeight="1" x14ac:dyDescent="0.2">
      <c r="A112" s="30" t="s">
        <v>160</v>
      </c>
      <c r="B112" s="14" t="s">
        <v>161</v>
      </c>
      <c r="C112" s="21" t="s">
        <v>35</v>
      </c>
      <c r="D112" s="22">
        <v>1.54</v>
      </c>
    </row>
    <row r="113" spans="1:8" ht="15" customHeight="1" x14ac:dyDescent="0.2">
      <c r="A113" s="30" t="s">
        <v>162</v>
      </c>
      <c r="B113" s="14" t="s">
        <v>163</v>
      </c>
      <c r="C113" s="21" t="s">
        <v>35</v>
      </c>
      <c r="D113" s="22">
        <v>1.68</v>
      </c>
    </row>
    <row r="114" spans="1:8" ht="15" customHeight="1" x14ac:dyDescent="0.2">
      <c r="A114" s="30" t="s">
        <v>164</v>
      </c>
      <c r="B114" s="14" t="s">
        <v>165</v>
      </c>
      <c r="C114" s="21" t="s">
        <v>76</v>
      </c>
      <c r="D114" s="22">
        <v>1.1499999999999999</v>
      </c>
    </row>
    <row r="115" spans="1:8" ht="15" customHeight="1" x14ac:dyDescent="0.2">
      <c r="A115" s="30" t="s">
        <v>166</v>
      </c>
      <c r="B115" s="14" t="s">
        <v>167</v>
      </c>
      <c r="C115" s="21"/>
      <c r="D115" s="21"/>
    </row>
    <row r="116" spans="1:8" ht="15" customHeight="1" x14ac:dyDescent="0.2">
      <c r="A116" s="30"/>
      <c r="B116" s="14" t="s">
        <v>168</v>
      </c>
      <c r="C116" s="21" t="s">
        <v>169</v>
      </c>
      <c r="D116" s="22">
        <v>0.5</v>
      </c>
    </row>
    <row r="117" spans="1:8" ht="15" customHeight="1" x14ac:dyDescent="0.25">
      <c r="B117" s="11"/>
      <c r="C117" s="7"/>
      <c r="D117" s="12"/>
      <c r="E117" s="3"/>
    </row>
    <row r="118" spans="1:8" ht="15" customHeight="1" x14ac:dyDescent="0.25">
      <c r="B118" s="11"/>
      <c r="C118" s="7"/>
      <c r="D118" s="12"/>
      <c r="E118" s="3"/>
    </row>
    <row r="119" spans="1:8" ht="15" customHeight="1" x14ac:dyDescent="0.25">
      <c r="A119" s="586" t="s">
        <v>170</v>
      </c>
      <c r="B119" s="586"/>
      <c r="C119" s="586"/>
      <c r="D119" s="586"/>
      <c r="E119" s="3"/>
      <c r="F119" s="3"/>
      <c r="G119" s="3"/>
      <c r="H119" s="3"/>
    </row>
    <row r="120" spans="1:8" ht="15" customHeight="1" x14ac:dyDescent="0.25">
      <c r="B120" s="3"/>
      <c r="C120" s="26"/>
      <c r="D120" s="27"/>
      <c r="E120" s="3"/>
      <c r="F120" s="3"/>
      <c r="G120" s="3"/>
      <c r="H120" s="3"/>
    </row>
    <row r="121" spans="1:8" ht="15" customHeight="1" x14ac:dyDescent="0.25">
      <c r="A121" s="11" t="s">
        <v>171</v>
      </c>
      <c r="C121" s="9"/>
      <c r="D121" s="10"/>
      <c r="E121" s="3"/>
      <c r="F121" s="3"/>
      <c r="G121" s="3"/>
      <c r="H121" s="3"/>
    </row>
    <row r="122" spans="1:8" ht="15" customHeight="1" x14ac:dyDescent="0.25">
      <c r="A122" s="11" t="s">
        <v>172</v>
      </c>
      <c r="C122" s="9"/>
      <c r="D122" s="10"/>
      <c r="E122" s="3"/>
      <c r="F122" s="3"/>
      <c r="G122" s="3"/>
      <c r="H122" s="3"/>
    </row>
    <row r="123" spans="1:8" ht="15" customHeight="1" x14ac:dyDescent="0.25">
      <c r="A123" s="37" t="s">
        <v>173</v>
      </c>
      <c r="C123" s="9"/>
      <c r="D123" s="10"/>
      <c r="E123" s="3"/>
      <c r="F123" s="3"/>
      <c r="G123" s="3"/>
      <c r="H123" s="3"/>
    </row>
    <row r="124" spans="1:8" ht="15" customHeight="1" x14ac:dyDescent="0.2">
      <c r="B124" s="3"/>
      <c r="C124" s="9"/>
      <c r="D124" s="10"/>
      <c r="E124" s="3"/>
      <c r="F124" s="3"/>
      <c r="G124" s="3"/>
      <c r="H124" s="3"/>
    </row>
    <row r="125" spans="1:8" ht="15" customHeight="1" x14ac:dyDescent="0.25">
      <c r="A125" s="17" t="s">
        <v>30</v>
      </c>
      <c r="B125" s="14"/>
      <c r="C125" s="21" t="s">
        <v>31</v>
      </c>
      <c r="D125" s="22" t="s">
        <v>32</v>
      </c>
    </row>
    <row r="126" spans="1:8" ht="15" customHeight="1" x14ac:dyDescent="0.2">
      <c r="A126" s="30" t="s">
        <v>174</v>
      </c>
      <c r="B126" s="14" t="s">
        <v>175</v>
      </c>
      <c r="C126" s="21" t="s">
        <v>35</v>
      </c>
      <c r="D126" s="22">
        <v>0.65</v>
      </c>
    </row>
    <row r="127" spans="1:8" ht="15" customHeight="1" x14ac:dyDescent="0.2">
      <c r="A127" s="30" t="s">
        <v>176</v>
      </c>
      <c r="B127" s="14" t="s">
        <v>177</v>
      </c>
      <c r="C127" s="21" t="s">
        <v>35</v>
      </c>
      <c r="D127" s="22">
        <v>0.38</v>
      </c>
    </row>
    <row r="128" spans="1:8" ht="15" customHeight="1" x14ac:dyDescent="0.2">
      <c r="A128" s="30" t="s">
        <v>178</v>
      </c>
      <c r="B128" s="14" t="s">
        <v>179</v>
      </c>
      <c r="C128" s="21" t="s">
        <v>35</v>
      </c>
      <c r="D128" s="22">
        <v>0.32</v>
      </c>
    </row>
    <row r="129" spans="1:5" ht="15" customHeight="1" x14ac:dyDescent="0.2">
      <c r="A129" s="30" t="s">
        <v>180</v>
      </c>
      <c r="B129" s="14" t="s">
        <v>113</v>
      </c>
      <c r="C129" s="21" t="s">
        <v>35</v>
      </c>
      <c r="D129" s="22">
        <v>0.69</v>
      </c>
    </row>
    <row r="130" spans="1:5" ht="15" customHeight="1" x14ac:dyDescent="0.2">
      <c r="A130" s="30" t="s">
        <v>181</v>
      </c>
      <c r="B130" s="14" t="s">
        <v>182</v>
      </c>
      <c r="C130" s="21" t="s">
        <v>35</v>
      </c>
      <c r="D130" s="22">
        <v>0.53</v>
      </c>
      <c r="E130" s="34"/>
    </row>
    <row r="131" spans="1:5" ht="15" customHeight="1" x14ac:dyDescent="0.2">
      <c r="A131" s="30" t="s">
        <v>183</v>
      </c>
      <c r="B131" s="14" t="s">
        <v>184</v>
      </c>
      <c r="C131" s="21" t="s">
        <v>35</v>
      </c>
      <c r="D131" s="22">
        <v>1.19</v>
      </c>
      <c r="E131" s="34"/>
    </row>
    <row r="132" spans="1:5" ht="15" customHeight="1" x14ac:dyDescent="0.2">
      <c r="A132" s="30" t="s">
        <v>185</v>
      </c>
      <c r="B132" s="14" t="s">
        <v>186</v>
      </c>
      <c r="C132" s="21" t="s">
        <v>35</v>
      </c>
      <c r="D132" s="22">
        <v>0.47</v>
      </c>
    </row>
    <row r="133" spans="1:5" ht="15" customHeight="1" x14ac:dyDescent="0.2">
      <c r="A133" s="30" t="s">
        <v>187</v>
      </c>
      <c r="B133" s="14" t="s">
        <v>188</v>
      </c>
      <c r="C133" s="21" t="s">
        <v>35</v>
      </c>
      <c r="D133" s="22">
        <v>1.07</v>
      </c>
      <c r="E133" s="34"/>
    </row>
    <row r="134" spans="1:5" ht="15" customHeight="1" x14ac:dyDescent="0.2">
      <c r="A134" s="30" t="s">
        <v>189</v>
      </c>
      <c r="B134" s="14" t="s">
        <v>190</v>
      </c>
      <c r="C134" s="21" t="s">
        <v>35</v>
      </c>
      <c r="D134" s="22">
        <v>1.44</v>
      </c>
    </row>
    <row r="135" spans="1:5" ht="15" customHeight="1" x14ac:dyDescent="0.2">
      <c r="A135" s="30" t="s">
        <v>191</v>
      </c>
      <c r="B135" s="14" t="s">
        <v>192</v>
      </c>
      <c r="C135" s="21" t="s">
        <v>35</v>
      </c>
      <c r="D135" s="22">
        <v>0.7</v>
      </c>
    </row>
    <row r="136" spans="1:5" ht="15" customHeight="1" x14ac:dyDescent="0.2">
      <c r="A136" s="30" t="s">
        <v>193</v>
      </c>
      <c r="B136" s="14" t="s">
        <v>194</v>
      </c>
      <c r="C136" s="21" t="s">
        <v>169</v>
      </c>
      <c r="D136" s="22">
        <v>0.36</v>
      </c>
    </row>
    <row r="137" spans="1:5" ht="15" customHeight="1" x14ac:dyDescent="0.25">
      <c r="A137" s="23" t="s">
        <v>195</v>
      </c>
      <c r="C137" s="21"/>
      <c r="D137" s="22"/>
    </row>
    <row r="138" spans="1:5" ht="15" customHeight="1" x14ac:dyDescent="0.2">
      <c r="A138" s="30" t="s">
        <v>196</v>
      </c>
      <c r="B138" s="14" t="s">
        <v>175</v>
      </c>
      <c r="C138" s="21" t="s">
        <v>76</v>
      </c>
      <c r="D138" s="22">
        <v>0.62</v>
      </c>
    </row>
    <row r="139" spans="1:5" ht="15" customHeight="1" x14ac:dyDescent="0.2">
      <c r="A139" s="30" t="s">
        <v>197</v>
      </c>
      <c r="B139" s="14" t="s">
        <v>177</v>
      </c>
      <c r="C139" s="21" t="s">
        <v>76</v>
      </c>
      <c r="D139" s="22">
        <v>0.38</v>
      </c>
    </row>
    <row r="140" spans="1:5" ht="15" customHeight="1" x14ac:dyDescent="0.2">
      <c r="A140" s="30" t="s">
        <v>198</v>
      </c>
      <c r="B140" s="14" t="s">
        <v>179</v>
      </c>
      <c r="C140" s="21" t="s">
        <v>76</v>
      </c>
      <c r="D140" s="22">
        <v>0.16</v>
      </c>
    </row>
    <row r="141" spans="1:5" ht="15" customHeight="1" x14ac:dyDescent="0.2">
      <c r="A141" s="30" t="s">
        <v>199</v>
      </c>
      <c r="B141" s="14" t="s">
        <v>113</v>
      </c>
      <c r="C141" s="21" t="s">
        <v>76</v>
      </c>
      <c r="D141" s="22">
        <v>0.56999999999999995</v>
      </c>
    </row>
    <row r="142" spans="1:5" ht="15" customHeight="1" x14ac:dyDescent="0.2">
      <c r="A142" s="30" t="s">
        <v>200</v>
      </c>
      <c r="B142" s="14" t="s">
        <v>182</v>
      </c>
      <c r="C142" s="21" t="s">
        <v>76</v>
      </c>
      <c r="D142" s="22">
        <v>0.39</v>
      </c>
    </row>
    <row r="143" spans="1:5" ht="15" customHeight="1" x14ac:dyDescent="0.2">
      <c r="A143" s="30" t="s">
        <v>201</v>
      </c>
      <c r="B143" s="14" t="s">
        <v>184</v>
      </c>
      <c r="C143" s="21" t="s">
        <v>76</v>
      </c>
      <c r="D143" s="22">
        <v>1.44</v>
      </c>
    </row>
    <row r="144" spans="1:5" ht="15" customHeight="1" x14ac:dyDescent="0.2">
      <c r="A144" s="30" t="s">
        <v>202</v>
      </c>
      <c r="B144" s="14" t="s">
        <v>186</v>
      </c>
      <c r="C144" s="21" t="s">
        <v>76</v>
      </c>
      <c r="D144" s="22">
        <v>0.27</v>
      </c>
    </row>
    <row r="145" spans="1:6" ht="15" customHeight="1" x14ac:dyDescent="0.2">
      <c r="A145" s="30" t="s">
        <v>203</v>
      </c>
      <c r="B145" s="14" t="s">
        <v>204</v>
      </c>
      <c r="C145" s="21" t="s">
        <v>76</v>
      </c>
      <c r="D145" s="22">
        <v>1.1599999999999999</v>
      </c>
    </row>
    <row r="146" spans="1:6" ht="15" customHeight="1" x14ac:dyDescent="0.2">
      <c r="A146" s="30" t="s">
        <v>205</v>
      </c>
      <c r="B146" s="14" t="s">
        <v>190</v>
      </c>
      <c r="C146" s="21" t="s">
        <v>76</v>
      </c>
      <c r="D146" s="22">
        <v>1.33</v>
      </c>
    </row>
    <row r="147" spans="1:6" ht="15" customHeight="1" x14ac:dyDescent="0.2">
      <c r="A147" s="30" t="s">
        <v>206</v>
      </c>
      <c r="B147" s="14" t="s">
        <v>192</v>
      </c>
      <c r="C147" s="21" t="s">
        <v>76</v>
      </c>
      <c r="D147" s="22">
        <v>0.65</v>
      </c>
    </row>
    <row r="148" spans="1:6" ht="15" customHeight="1" x14ac:dyDescent="0.2">
      <c r="B148" s="3"/>
      <c r="C148" s="9"/>
      <c r="D148" s="10"/>
      <c r="E148" s="3"/>
      <c r="F148" s="3"/>
    </row>
    <row r="149" spans="1:6" ht="15" customHeight="1" x14ac:dyDescent="0.25">
      <c r="B149" s="11"/>
      <c r="C149" s="7"/>
      <c r="D149" s="12"/>
    </row>
    <row r="150" spans="1:6" s="3" customFormat="1" ht="15" customHeight="1" x14ac:dyDescent="0.25">
      <c r="A150" s="586" t="s">
        <v>207</v>
      </c>
      <c r="B150" s="586"/>
      <c r="C150" s="586"/>
      <c r="D150" s="586"/>
    </row>
    <row r="151" spans="1:6" s="3" customFormat="1" ht="15" customHeight="1" x14ac:dyDescent="0.25">
      <c r="A151" s="8"/>
      <c r="C151" s="26"/>
      <c r="D151" s="27"/>
    </row>
    <row r="152" spans="1:6" s="3" customFormat="1" ht="15" customHeight="1" x14ac:dyDescent="0.25">
      <c r="A152" s="11" t="s">
        <v>208</v>
      </c>
      <c r="C152" s="26"/>
      <c r="D152" s="27"/>
    </row>
    <row r="153" spans="1:6" s="3" customFormat="1" ht="15" customHeight="1" x14ac:dyDescent="0.25">
      <c r="A153" s="11" t="s">
        <v>209</v>
      </c>
      <c r="C153" s="26"/>
      <c r="D153" s="27"/>
    </row>
    <row r="154" spans="1:6" s="3" customFormat="1" ht="15" customHeight="1" x14ac:dyDescent="0.25">
      <c r="A154" s="37" t="s">
        <v>210</v>
      </c>
      <c r="C154" s="26"/>
      <c r="D154" s="27"/>
    </row>
    <row r="155" spans="1:6" s="3" customFormat="1" ht="15" customHeight="1" x14ac:dyDescent="0.25">
      <c r="A155" s="37" t="s">
        <v>211</v>
      </c>
      <c r="C155" s="26"/>
      <c r="D155" s="27"/>
    </row>
    <row r="156" spans="1:6" s="3" customFormat="1" ht="15" customHeight="1" x14ac:dyDescent="0.25">
      <c r="A156" s="37" t="s">
        <v>212</v>
      </c>
      <c r="C156" s="9"/>
      <c r="D156" s="10"/>
    </row>
    <row r="157" spans="1:6" s="3" customFormat="1" ht="15" customHeight="1" x14ac:dyDescent="0.25">
      <c r="A157" s="8"/>
      <c r="B157" s="11"/>
      <c r="C157" s="7"/>
      <c r="D157" s="10"/>
    </row>
    <row r="158" spans="1:6" ht="15" customHeight="1" x14ac:dyDescent="0.25">
      <c r="A158" s="17" t="s">
        <v>30</v>
      </c>
      <c r="B158" s="14"/>
      <c r="C158" s="18" t="s">
        <v>31</v>
      </c>
      <c r="D158" s="19" t="s">
        <v>32</v>
      </c>
    </row>
    <row r="159" spans="1:6" ht="15" customHeight="1" x14ac:dyDescent="0.2">
      <c r="A159" s="30" t="s">
        <v>213</v>
      </c>
      <c r="B159" s="14" t="s">
        <v>214</v>
      </c>
      <c r="C159" s="21" t="s">
        <v>76</v>
      </c>
      <c r="D159" s="22">
        <v>0.25</v>
      </c>
    </row>
    <row r="160" spans="1:6" ht="15" customHeight="1" x14ac:dyDescent="0.2">
      <c r="A160" s="30" t="s">
        <v>215</v>
      </c>
      <c r="B160" s="14" t="s">
        <v>177</v>
      </c>
      <c r="C160" s="21" t="s">
        <v>76</v>
      </c>
      <c r="D160" s="22">
        <v>0.25</v>
      </c>
    </row>
    <row r="161" spans="1:6" ht="15" customHeight="1" x14ac:dyDescent="0.2">
      <c r="A161" s="30" t="s">
        <v>216</v>
      </c>
      <c r="B161" s="14" t="s">
        <v>113</v>
      </c>
      <c r="C161" s="21" t="s">
        <v>76</v>
      </c>
      <c r="D161" s="22">
        <v>0.68</v>
      </c>
    </row>
    <row r="162" spans="1:6" ht="15" customHeight="1" x14ac:dyDescent="0.2">
      <c r="A162" s="30" t="s">
        <v>217</v>
      </c>
      <c r="B162" s="14" t="s">
        <v>182</v>
      </c>
      <c r="C162" s="21" t="s">
        <v>76</v>
      </c>
      <c r="D162" s="22">
        <v>0.33</v>
      </c>
    </row>
    <row r="163" spans="1:6" ht="15" customHeight="1" x14ac:dyDescent="0.2">
      <c r="A163" s="30" t="s">
        <v>218</v>
      </c>
      <c r="B163" s="14" t="s">
        <v>184</v>
      </c>
      <c r="C163" s="21" t="s">
        <v>76</v>
      </c>
      <c r="D163" s="22">
        <v>0.61</v>
      </c>
    </row>
    <row r="164" spans="1:6" ht="15" customHeight="1" x14ac:dyDescent="0.2">
      <c r="A164" s="30" t="s">
        <v>219</v>
      </c>
      <c r="B164" s="14" t="s">
        <v>186</v>
      </c>
      <c r="C164" s="21" t="s">
        <v>76</v>
      </c>
      <c r="D164" s="22">
        <v>0.46</v>
      </c>
    </row>
    <row r="165" spans="1:6" ht="15" customHeight="1" x14ac:dyDescent="0.2">
      <c r="A165" s="30" t="s">
        <v>220</v>
      </c>
      <c r="B165" s="14" t="s">
        <v>221</v>
      </c>
      <c r="C165" s="21" t="s">
        <v>76</v>
      </c>
      <c r="D165" s="22">
        <v>0.76</v>
      </c>
    </row>
    <row r="166" spans="1:6" ht="15" customHeight="1" x14ac:dyDescent="0.2">
      <c r="A166" s="30" t="s">
        <v>222</v>
      </c>
      <c r="B166" s="14" t="s">
        <v>190</v>
      </c>
      <c r="C166" s="21" t="s">
        <v>76</v>
      </c>
      <c r="D166" s="22">
        <v>0.95</v>
      </c>
    </row>
    <row r="167" spans="1:6" ht="15" customHeight="1" x14ac:dyDescent="0.2">
      <c r="A167" s="30" t="s">
        <v>223</v>
      </c>
      <c r="B167" s="14" t="s">
        <v>224</v>
      </c>
      <c r="C167" s="21" t="s">
        <v>76</v>
      </c>
      <c r="D167" s="22">
        <v>0.46</v>
      </c>
    </row>
    <row r="168" spans="1:6" ht="15" customHeight="1" x14ac:dyDescent="0.2">
      <c r="A168" s="519" t="s">
        <v>225</v>
      </c>
      <c r="B168" s="498" t="s">
        <v>194</v>
      </c>
      <c r="C168" s="35" t="s">
        <v>169</v>
      </c>
      <c r="D168" s="36">
        <v>0.4</v>
      </c>
    </row>
    <row r="169" spans="1:6" ht="15" customHeight="1" x14ac:dyDescent="0.2">
      <c r="A169" s="520" t="s">
        <v>434</v>
      </c>
      <c r="B169" s="500" t="s">
        <v>435</v>
      </c>
      <c r="C169" s="501" t="s">
        <v>76</v>
      </c>
      <c r="D169" s="502">
        <v>0.25</v>
      </c>
    </row>
    <row r="170" spans="1:6" ht="15" customHeight="1" x14ac:dyDescent="0.2">
      <c r="B170" s="3"/>
      <c r="C170" s="9"/>
      <c r="D170" s="10"/>
    </row>
    <row r="171" spans="1:6" ht="15" customHeight="1" x14ac:dyDescent="0.25">
      <c r="A171" s="586" t="s">
        <v>226</v>
      </c>
      <c r="B171" s="586"/>
      <c r="C171" s="586"/>
      <c r="D171" s="586"/>
      <c r="E171" s="3"/>
      <c r="F171" s="3"/>
    </row>
    <row r="172" spans="1:6" ht="15" customHeight="1" x14ac:dyDescent="0.25">
      <c r="B172" s="3"/>
      <c r="C172" s="26"/>
      <c r="D172" s="27"/>
      <c r="E172" s="3"/>
      <c r="F172" s="3"/>
    </row>
    <row r="173" spans="1:6" ht="15" customHeight="1" x14ac:dyDescent="0.25">
      <c r="A173" s="37" t="s">
        <v>436</v>
      </c>
      <c r="C173" s="9"/>
      <c r="D173" s="10"/>
      <c r="E173" s="3"/>
      <c r="F173" s="3"/>
    </row>
    <row r="174" spans="1:6" ht="15" customHeight="1" x14ac:dyDescent="0.2">
      <c r="A174" s="4" t="s">
        <v>437</v>
      </c>
      <c r="B174" s="3"/>
      <c r="C174" s="9"/>
      <c r="D174" s="10"/>
      <c r="E174" s="38"/>
      <c r="F174" s="3"/>
    </row>
    <row r="175" spans="1:6" ht="15" customHeight="1" x14ac:dyDescent="0.25">
      <c r="A175" s="17" t="s">
        <v>30</v>
      </c>
      <c r="B175" s="14"/>
      <c r="C175" s="18" t="s">
        <v>31</v>
      </c>
      <c r="D175" s="19" t="s">
        <v>32</v>
      </c>
    </row>
    <row r="176" spans="1:6" ht="15" customHeight="1" x14ac:dyDescent="0.2">
      <c r="A176" s="30" t="s">
        <v>227</v>
      </c>
      <c r="B176" s="14" t="s">
        <v>113</v>
      </c>
      <c r="C176" s="21" t="s">
        <v>35</v>
      </c>
      <c r="D176" s="22">
        <v>0.61</v>
      </c>
    </row>
    <row r="177" spans="1:4" ht="15" customHeight="1" x14ac:dyDescent="0.2">
      <c r="A177" s="30" t="s">
        <v>228</v>
      </c>
      <c r="B177" s="14" t="s">
        <v>119</v>
      </c>
      <c r="C177" s="21" t="s">
        <v>35</v>
      </c>
      <c r="D177" s="22">
        <v>0.61</v>
      </c>
    </row>
    <row r="178" spans="1:4" ht="15" customHeight="1" x14ac:dyDescent="0.2">
      <c r="A178" s="519" t="s">
        <v>229</v>
      </c>
      <c r="B178" s="498" t="s">
        <v>130</v>
      </c>
      <c r="C178" s="35" t="s">
        <v>35</v>
      </c>
      <c r="D178" s="36">
        <v>0.61</v>
      </c>
    </row>
    <row r="179" spans="1:4" ht="15" customHeight="1" x14ac:dyDescent="0.2">
      <c r="A179" s="520" t="s">
        <v>438</v>
      </c>
      <c r="B179" s="500" t="s">
        <v>439</v>
      </c>
      <c r="C179" s="501" t="str">
        <f>C178</f>
        <v>€/m2</v>
      </c>
      <c r="D179" s="502">
        <v>0.21</v>
      </c>
    </row>
    <row r="180" spans="1:4" ht="15" customHeight="1" x14ac:dyDescent="0.2">
      <c r="B180" s="3"/>
      <c r="C180" s="9"/>
      <c r="D180" s="10"/>
    </row>
    <row r="181" spans="1:4" ht="15" customHeight="1" x14ac:dyDescent="0.25">
      <c r="A181" s="586" t="s">
        <v>230</v>
      </c>
      <c r="B181" s="586"/>
      <c r="C181" s="586"/>
      <c r="D181" s="586"/>
    </row>
    <row r="182" spans="1:4" ht="15" customHeight="1" x14ac:dyDescent="0.25">
      <c r="B182" s="11"/>
      <c r="C182" s="9"/>
      <c r="D182" s="10"/>
    </row>
    <row r="183" spans="1:4" ht="15" customHeight="1" x14ac:dyDescent="0.25">
      <c r="A183" s="23" t="s">
        <v>231</v>
      </c>
      <c r="B183" s="14"/>
      <c r="C183" s="21"/>
      <c r="D183" s="22"/>
    </row>
    <row r="184" spans="1:4" ht="15" customHeight="1" x14ac:dyDescent="0.25">
      <c r="A184" s="23" t="s">
        <v>232</v>
      </c>
      <c r="B184" s="14"/>
      <c r="C184" s="21"/>
      <c r="D184" s="22"/>
    </row>
    <row r="185" spans="1:4" ht="15" customHeight="1" x14ac:dyDescent="0.25">
      <c r="A185" s="23" t="s">
        <v>233</v>
      </c>
      <c r="B185" s="14"/>
      <c r="C185" s="21"/>
      <c r="D185" s="22"/>
    </row>
    <row r="186" spans="1:4" ht="15" customHeight="1" x14ac:dyDescent="0.25">
      <c r="A186" s="23"/>
      <c r="B186" s="14"/>
      <c r="C186" s="21"/>
      <c r="D186" s="22"/>
    </row>
    <row r="187" spans="1:4" ht="15" customHeight="1" x14ac:dyDescent="0.25">
      <c r="A187" s="17" t="s">
        <v>30</v>
      </c>
      <c r="B187" s="23"/>
      <c r="C187" s="18" t="s">
        <v>31</v>
      </c>
      <c r="D187" s="19" t="s">
        <v>32</v>
      </c>
    </row>
    <row r="188" spans="1:4" ht="15" customHeight="1" x14ac:dyDescent="0.2">
      <c r="A188" s="39" t="s">
        <v>234</v>
      </c>
      <c r="B188" s="14" t="s">
        <v>235</v>
      </c>
      <c r="C188" s="21" t="s">
        <v>76</v>
      </c>
      <c r="D188" s="22">
        <v>0.66</v>
      </c>
    </row>
    <row r="189" spans="1:4" ht="15" customHeight="1" x14ac:dyDescent="0.2">
      <c r="A189" s="39" t="s">
        <v>236</v>
      </c>
      <c r="B189" s="14" t="s">
        <v>237</v>
      </c>
      <c r="C189" s="21" t="s">
        <v>76</v>
      </c>
      <c r="D189" s="22">
        <v>0.51</v>
      </c>
    </row>
    <row r="190" spans="1:4" ht="15" customHeight="1" x14ac:dyDescent="0.2">
      <c r="A190" s="39" t="s">
        <v>238</v>
      </c>
      <c r="B190" s="14" t="s">
        <v>239</v>
      </c>
      <c r="C190" s="21" t="s">
        <v>76</v>
      </c>
      <c r="D190" s="22">
        <v>0.51</v>
      </c>
    </row>
    <row r="191" spans="1:4" ht="15" customHeight="1" x14ac:dyDescent="0.2">
      <c r="A191" s="39" t="s">
        <v>240</v>
      </c>
      <c r="B191" s="14" t="s">
        <v>241</v>
      </c>
      <c r="C191" s="21" t="s">
        <v>76</v>
      </c>
      <c r="D191" s="22">
        <v>0.57999999999999996</v>
      </c>
    </row>
    <row r="192" spans="1:4" ht="15" customHeight="1" x14ac:dyDescent="0.2">
      <c r="A192" s="39" t="s">
        <v>242</v>
      </c>
      <c r="B192" s="14" t="s">
        <v>243</v>
      </c>
      <c r="C192" s="21" t="s">
        <v>35</v>
      </c>
      <c r="D192" s="22">
        <v>0.71</v>
      </c>
    </row>
    <row r="193" spans="1:8" ht="15" customHeight="1" x14ac:dyDescent="0.2">
      <c r="A193" s="40"/>
      <c r="B193" s="14"/>
      <c r="C193" s="21"/>
      <c r="D193" s="22"/>
    </row>
    <row r="194" spans="1:8" ht="15" customHeight="1" x14ac:dyDescent="0.25">
      <c r="A194" s="41" t="s">
        <v>244</v>
      </c>
      <c r="C194" s="21"/>
      <c r="D194" s="22"/>
    </row>
    <row r="195" spans="1:8" ht="15" customHeight="1" x14ac:dyDescent="0.25">
      <c r="A195" s="17" t="s">
        <v>30</v>
      </c>
      <c r="B195" s="23"/>
      <c r="C195" s="18" t="s">
        <v>31</v>
      </c>
      <c r="D195" s="19" t="s">
        <v>32</v>
      </c>
    </row>
    <row r="196" spans="1:8" ht="15" customHeight="1" x14ac:dyDescent="0.2">
      <c r="A196" s="39" t="s">
        <v>245</v>
      </c>
      <c r="B196" s="14" t="s">
        <v>246</v>
      </c>
      <c r="C196" s="21" t="s">
        <v>76</v>
      </c>
      <c r="D196" s="22">
        <v>0.81</v>
      </c>
    </row>
    <row r="197" spans="1:8" ht="15" customHeight="1" x14ac:dyDescent="0.2">
      <c r="A197" s="39" t="s">
        <v>247</v>
      </c>
      <c r="B197" s="14" t="s">
        <v>248</v>
      </c>
      <c r="C197" s="21" t="s">
        <v>76</v>
      </c>
      <c r="D197" s="22">
        <v>0.81</v>
      </c>
    </row>
    <row r="198" spans="1:8" ht="15" customHeight="1" x14ac:dyDescent="0.25">
      <c r="A198" s="23" t="s">
        <v>249</v>
      </c>
      <c r="C198" s="21"/>
      <c r="D198" s="22"/>
    </row>
    <row r="199" spans="1:8" ht="15" customHeight="1" x14ac:dyDescent="0.25">
      <c r="A199" s="17" t="s">
        <v>30</v>
      </c>
      <c r="B199" s="23"/>
      <c r="C199" s="18" t="s">
        <v>31</v>
      </c>
      <c r="D199" s="19" t="s">
        <v>32</v>
      </c>
    </row>
    <row r="200" spans="1:8" ht="15" customHeight="1" x14ac:dyDescent="0.2">
      <c r="A200" s="39" t="s">
        <v>250</v>
      </c>
      <c r="B200" s="14" t="s">
        <v>251</v>
      </c>
      <c r="C200" s="21" t="s">
        <v>35</v>
      </c>
      <c r="D200" s="22">
        <v>1.55</v>
      </c>
    </row>
    <row r="201" spans="1:8" ht="15" customHeight="1" x14ac:dyDescent="0.2">
      <c r="A201" s="39" t="s">
        <v>252</v>
      </c>
      <c r="B201" s="14" t="s">
        <v>253</v>
      </c>
      <c r="C201" s="21" t="s">
        <v>76</v>
      </c>
      <c r="D201" s="22">
        <v>1.89</v>
      </c>
    </row>
    <row r="202" spans="1:8" ht="15" customHeight="1" x14ac:dyDescent="0.25">
      <c r="A202" s="23" t="s">
        <v>254</v>
      </c>
      <c r="C202" s="21"/>
      <c r="D202" s="22"/>
    </row>
    <row r="203" spans="1:8" ht="15" customHeight="1" x14ac:dyDescent="0.25">
      <c r="A203" s="17" t="s">
        <v>30</v>
      </c>
      <c r="B203" s="23"/>
      <c r="C203" s="18" t="s">
        <v>31</v>
      </c>
      <c r="D203" s="19" t="s">
        <v>32</v>
      </c>
    </row>
    <row r="204" spans="1:8" ht="15" customHeight="1" x14ac:dyDescent="0.2">
      <c r="A204" s="39" t="s">
        <v>255</v>
      </c>
      <c r="B204" s="14" t="s">
        <v>256</v>
      </c>
      <c r="C204" s="21" t="s">
        <v>76</v>
      </c>
      <c r="D204" s="22">
        <v>0.66</v>
      </c>
    </row>
    <row r="205" spans="1:8" ht="15" customHeight="1" x14ac:dyDescent="0.2">
      <c r="B205" s="3"/>
      <c r="C205" s="9"/>
      <c r="D205" s="10"/>
      <c r="E205" s="3"/>
    </row>
    <row r="206" spans="1:8" ht="15" customHeight="1" x14ac:dyDescent="0.25">
      <c r="B206" s="11"/>
      <c r="C206" s="7"/>
      <c r="D206" s="12"/>
      <c r="E206" s="3"/>
    </row>
    <row r="207" spans="1:8" ht="15" customHeight="1" x14ac:dyDescent="0.25">
      <c r="B207" s="42" t="s">
        <v>257</v>
      </c>
      <c r="C207" s="9"/>
      <c r="D207" s="10"/>
      <c r="E207" s="3"/>
      <c r="F207" s="3"/>
      <c r="G207" s="3"/>
      <c r="H207" s="3"/>
    </row>
    <row r="208" spans="1:8" ht="15" customHeight="1" x14ac:dyDescent="0.2">
      <c r="B208" s="3" t="s">
        <v>258</v>
      </c>
      <c r="C208" s="43">
        <v>1.7000000000000001E-2</v>
      </c>
      <c r="D208" s="10"/>
      <c r="E208" s="3"/>
      <c r="F208" s="3"/>
      <c r="G208" s="3"/>
      <c r="H208" s="3"/>
    </row>
    <row r="209" spans="2:8" ht="15" customHeight="1" x14ac:dyDescent="0.2">
      <c r="B209" s="8" t="s">
        <v>259</v>
      </c>
      <c r="C209" s="43">
        <v>7.6999999999999999E-2</v>
      </c>
      <c r="D209" s="10"/>
      <c r="E209" s="3"/>
      <c r="F209" s="3"/>
      <c r="G209" s="3"/>
      <c r="H209" s="3"/>
    </row>
    <row r="210" spans="2:8" ht="15" customHeight="1" x14ac:dyDescent="0.2">
      <c r="B210" s="8" t="s">
        <v>260</v>
      </c>
      <c r="C210" s="43">
        <v>4.4999999999999998E-2</v>
      </c>
      <c r="D210" s="10"/>
      <c r="E210" s="3"/>
      <c r="F210" s="3"/>
      <c r="G210" s="3"/>
      <c r="H210" s="3"/>
    </row>
    <row r="211" spans="2:8" ht="15" customHeight="1" x14ac:dyDescent="0.2">
      <c r="B211" s="8" t="s">
        <v>261</v>
      </c>
      <c r="C211" s="43">
        <v>0.14000000000000001</v>
      </c>
      <c r="D211" s="10"/>
      <c r="E211" s="3"/>
      <c r="F211" s="3"/>
      <c r="G211" s="3"/>
      <c r="H211" s="3"/>
    </row>
    <row r="212" spans="2:8" ht="15" customHeight="1" x14ac:dyDescent="0.2">
      <c r="B212" s="8" t="s">
        <v>262</v>
      </c>
      <c r="C212" s="43">
        <v>0.14000000000000001</v>
      </c>
      <c r="D212" s="10"/>
      <c r="E212" s="3"/>
      <c r="F212" s="3"/>
      <c r="G212" s="3"/>
      <c r="H212" s="3"/>
    </row>
    <row r="213" spans="2:8" ht="15" customHeight="1" x14ac:dyDescent="0.2">
      <c r="B213" s="3"/>
      <c r="C213" s="9"/>
      <c r="D213" s="10"/>
      <c r="E213" s="3"/>
      <c r="F213" s="3"/>
      <c r="G213" s="3"/>
      <c r="H213" s="3"/>
    </row>
    <row r="214" spans="2:8" ht="15" customHeight="1" x14ac:dyDescent="0.25">
      <c r="B214" s="42" t="s">
        <v>263</v>
      </c>
      <c r="C214" s="9"/>
      <c r="D214" s="10"/>
      <c r="E214" s="3"/>
      <c r="F214" s="3"/>
      <c r="G214" s="3"/>
      <c r="H214" s="3"/>
    </row>
    <row r="215" spans="2:8" ht="15" customHeight="1" x14ac:dyDescent="0.2">
      <c r="B215" s="3" t="s">
        <v>264</v>
      </c>
      <c r="C215" s="9" t="s">
        <v>265</v>
      </c>
      <c r="D215" s="10" t="s">
        <v>266</v>
      </c>
      <c r="E215" s="3"/>
      <c r="F215" s="3"/>
      <c r="G215" s="3"/>
      <c r="H215" s="3"/>
    </row>
    <row r="216" spans="2:8" ht="15" customHeight="1" x14ac:dyDescent="0.2">
      <c r="B216" s="44" t="s">
        <v>267</v>
      </c>
      <c r="C216" s="9">
        <v>5</v>
      </c>
      <c r="D216" s="10">
        <v>1.87</v>
      </c>
      <c r="E216" s="3"/>
      <c r="F216" s="3"/>
      <c r="G216" s="3"/>
      <c r="H216" s="3"/>
    </row>
    <row r="217" spans="2:8" ht="15" customHeight="1" x14ac:dyDescent="0.2">
      <c r="B217" s="44" t="s">
        <v>267</v>
      </c>
      <c r="C217" s="9">
        <v>10</v>
      </c>
      <c r="D217" s="10">
        <v>3.02</v>
      </c>
      <c r="E217" s="3"/>
      <c r="F217" s="3"/>
      <c r="G217" s="3"/>
      <c r="H217" s="3"/>
    </row>
    <row r="218" spans="2:8" ht="15" customHeight="1" x14ac:dyDescent="0.2">
      <c r="B218" s="44" t="s">
        <v>267</v>
      </c>
      <c r="C218" s="9">
        <v>20</v>
      </c>
      <c r="D218" s="10">
        <v>5.44</v>
      </c>
      <c r="E218" s="3"/>
      <c r="F218" s="3"/>
      <c r="G218" s="3"/>
      <c r="H218" s="3"/>
    </row>
    <row r="219" spans="2:8" ht="15" customHeight="1" x14ac:dyDescent="0.2">
      <c r="B219" s="44" t="s">
        <v>267</v>
      </c>
      <c r="C219" s="9">
        <v>30</v>
      </c>
      <c r="D219" s="10">
        <v>7.92</v>
      </c>
      <c r="E219" s="3"/>
      <c r="F219" s="3"/>
      <c r="G219" s="3"/>
      <c r="H219" s="3"/>
    </row>
    <row r="220" spans="2:8" ht="15" customHeight="1" x14ac:dyDescent="0.2">
      <c r="B220" s="44" t="s">
        <v>267</v>
      </c>
      <c r="C220" s="9">
        <v>40</v>
      </c>
      <c r="D220" s="10">
        <v>9.75</v>
      </c>
      <c r="E220" s="3"/>
      <c r="F220" s="3"/>
      <c r="G220" s="3"/>
      <c r="H220" s="3"/>
    </row>
    <row r="221" spans="2:8" ht="15" customHeight="1" x14ac:dyDescent="0.2">
      <c r="B221" s="44" t="s">
        <v>267</v>
      </c>
      <c r="C221" s="5">
        <v>50</v>
      </c>
      <c r="D221" s="6">
        <v>11.82</v>
      </c>
    </row>
    <row r="222" spans="2:8" ht="15" customHeight="1" x14ac:dyDescent="0.2">
      <c r="B222" s="44" t="s">
        <v>267</v>
      </c>
      <c r="C222" s="5">
        <v>60</v>
      </c>
      <c r="D222" s="6">
        <v>15.53</v>
      </c>
    </row>
    <row r="223" spans="2:8" ht="15" customHeight="1" x14ac:dyDescent="0.2">
      <c r="B223" s="44" t="s">
        <v>267</v>
      </c>
      <c r="C223" s="5">
        <v>70</v>
      </c>
      <c r="D223" s="6">
        <v>17.59</v>
      </c>
    </row>
    <row r="224" spans="2:8" ht="15" customHeight="1" x14ac:dyDescent="0.2">
      <c r="B224" s="44" t="s">
        <v>267</v>
      </c>
      <c r="C224" s="5">
        <v>80</v>
      </c>
      <c r="D224" s="6">
        <v>19.98</v>
      </c>
    </row>
    <row r="225" spans="2:4" ht="15" customHeight="1" x14ac:dyDescent="0.2">
      <c r="B225" s="44" t="s">
        <v>267</v>
      </c>
      <c r="C225" s="5">
        <v>90</v>
      </c>
      <c r="D225" s="6">
        <v>22.75</v>
      </c>
    </row>
    <row r="226" spans="2:4" ht="15" customHeight="1" x14ac:dyDescent="0.2">
      <c r="B226" s="44" t="s">
        <v>267</v>
      </c>
      <c r="C226" s="5">
        <v>100</v>
      </c>
      <c r="D226" s="6">
        <v>25.5</v>
      </c>
    </row>
    <row r="227" spans="2:4" ht="15" customHeight="1" x14ac:dyDescent="0.2"/>
    <row r="228" spans="2:4" ht="15" customHeight="1" x14ac:dyDescent="0.2">
      <c r="B228" s="2" t="s">
        <v>268</v>
      </c>
    </row>
    <row r="229" spans="2:4" ht="15" customHeight="1" x14ac:dyDescent="0.2"/>
    <row r="230" spans="2:4" ht="15" customHeight="1" x14ac:dyDescent="0.2"/>
    <row r="231" spans="2:4" ht="15" customHeight="1" x14ac:dyDescent="0.2"/>
    <row r="232" spans="2:4" ht="15" customHeight="1" x14ac:dyDescent="0.2"/>
    <row r="233" spans="2:4" ht="15" customHeight="1" x14ac:dyDescent="0.2"/>
    <row r="234" spans="2:4" ht="15" customHeight="1" x14ac:dyDescent="0.2"/>
    <row r="235" spans="2:4" ht="15" customHeight="1" x14ac:dyDescent="0.2"/>
    <row r="236" spans="2:4" ht="15" customHeight="1" x14ac:dyDescent="0.2"/>
    <row r="237" spans="2:4" ht="15" customHeight="1" x14ac:dyDescent="0.2"/>
    <row r="238" spans="2:4" ht="15" customHeight="1" x14ac:dyDescent="0.2"/>
    <row r="239" spans="2:4" ht="15" customHeight="1" x14ac:dyDescent="0.2"/>
    <row r="240" spans="2:4" ht="15" customHeight="1" x14ac:dyDescent="0.2"/>
    <row r="241" spans="5:5" ht="15" customHeight="1" x14ac:dyDescent="0.2"/>
    <row r="242" spans="5:5" ht="15" customHeight="1" x14ac:dyDescent="0.2">
      <c r="E242" s="34"/>
    </row>
    <row r="243" spans="5:5" ht="15" customHeight="1" x14ac:dyDescent="0.2"/>
    <row r="244" spans="5:5" ht="15" customHeight="1" x14ac:dyDescent="0.2"/>
    <row r="245" spans="5:5" ht="15" customHeight="1" x14ac:dyDescent="0.2"/>
    <row r="246" spans="5:5" ht="15" customHeight="1" x14ac:dyDescent="0.2"/>
    <row r="247" spans="5:5" ht="15" customHeight="1" x14ac:dyDescent="0.2"/>
    <row r="248" spans="5:5" ht="15" customHeight="1" x14ac:dyDescent="0.2"/>
    <row r="249" spans="5:5" ht="15" customHeight="1" x14ac:dyDescent="0.2"/>
    <row r="250" spans="5:5" ht="15" customHeight="1" x14ac:dyDescent="0.2"/>
    <row r="251" spans="5:5" ht="15" customHeight="1" x14ac:dyDescent="0.2"/>
    <row r="252" spans="5:5" ht="15" customHeight="1" x14ac:dyDescent="0.2"/>
    <row r="253" spans="5:5" ht="15" customHeight="1" x14ac:dyDescent="0.2"/>
    <row r="254" spans="5:5" ht="15" customHeight="1" x14ac:dyDescent="0.2"/>
    <row r="255" spans="5:5" ht="15" customHeight="1" x14ac:dyDescent="0.2"/>
    <row r="256" spans="5:5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</sheetData>
  <mergeCells count="10">
    <mergeCell ref="A119:D119"/>
    <mergeCell ref="A150:D150"/>
    <mergeCell ref="A171:D171"/>
    <mergeCell ref="A181:D181"/>
    <mergeCell ref="B2:D2"/>
    <mergeCell ref="A4:D4"/>
    <mergeCell ref="A26:D26"/>
    <mergeCell ref="A27:D27"/>
    <mergeCell ref="A58:D58"/>
    <mergeCell ref="A100:D100"/>
  </mergeCells>
  <hyperlinks>
    <hyperlink ref="B228" location="Etusivu!A1" display="Etusivulle"/>
  </hyperlinks>
  <pageMargins left="0.75" right="0.75" top="1" bottom="1" header="0.51180555555555562" footer="0.51180555555555562"/>
  <pageSetup paperSize="9" firstPageNumber="0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28"/>
  <sheetViews>
    <sheetView workbookViewId="0">
      <selection activeCell="H20" sqref="H20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4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63" t="s">
        <v>273</v>
      </c>
      <c r="C4" s="596"/>
      <c r="D4" s="596"/>
      <c r="E4" s="596"/>
      <c r="F4" s="596"/>
      <c r="G4" s="596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66" t="s">
        <v>287</v>
      </c>
      <c r="C5" s="596"/>
      <c r="D5" s="596"/>
      <c r="E5" s="596"/>
      <c r="F5" s="596"/>
      <c r="G5" s="596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68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2</v>
      </c>
      <c r="D7" s="74"/>
      <c r="E7" s="74"/>
      <c r="F7" s="74"/>
      <c r="G7" s="74"/>
      <c r="H7" s="75"/>
      <c r="I7" s="76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78"/>
      <c r="D8" s="79"/>
      <c r="E8" s="79"/>
      <c r="F8" s="79"/>
      <c r="G8" s="79"/>
      <c r="H8" s="80"/>
      <c r="I8" s="76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340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  <c r="K16" s="107"/>
      <c r="L16" s="107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8" t="s">
        <v>341</v>
      </c>
      <c r="L17" s="107" t="s">
        <v>342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8" t="s">
        <v>343</v>
      </c>
      <c r="L18" s="107" t="s">
        <v>344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8" t="s">
        <v>345</v>
      </c>
      <c r="L19" s="107" t="s">
        <v>346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97"/>
      <c r="K20" s="108" t="s">
        <v>347</v>
      </c>
      <c r="L20" s="107" t="s">
        <v>348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349</v>
      </c>
      <c r="L21" s="107" t="s">
        <v>350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  <c r="K22" s="598" t="s">
        <v>351</v>
      </c>
      <c r="L22" s="598"/>
    </row>
    <row r="23" spans="2:13" ht="15.75" x14ac:dyDescent="0.25">
      <c r="B23" s="54"/>
      <c r="C23" s="119"/>
      <c r="D23" s="11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  <c r="K24" s="108" t="s">
        <v>268</v>
      </c>
    </row>
    <row r="25" spans="2:13" ht="18" customHeight="1" x14ac:dyDescent="0.2">
      <c r="B25" s="597"/>
      <c r="C25" s="597"/>
      <c r="D25" s="597"/>
      <c r="E25" s="597"/>
      <c r="F25" s="597"/>
      <c r="G25" s="597"/>
      <c r="H25" s="597"/>
      <c r="I25" s="113" t="s">
        <v>325</v>
      </c>
      <c r="J25" s="50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  <c r="K26" s="598" t="s">
        <v>17</v>
      </c>
      <c r="L26" s="598"/>
      <c r="M26" s="598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598" t="s">
        <v>24</v>
      </c>
      <c r="L28" s="598"/>
      <c r="M28" s="151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2-1'!A1" display="TT2-1"/>
    <hyperlink ref="L17" location="'Urakkatuntikirja TT2-6'!A1" display="TT2-6"/>
    <hyperlink ref="K18" location="'Urakkatuntikirja TT2-2'!A1" display="TT2-2"/>
    <hyperlink ref="L18" location="'Urakkatuntikirja TT2-7'!A1" display="TT2-7"/>
    <hyperlink ref="K19" location="'Urakkatuntikirja TT2-3'!A1" display="TT2-3"/>
    <hyperlink ref="L19" location="'Urakkatuntikirja TT2-8'!A1" display="TT2-8"/>
    <hyperlink ref="K20" location="'Urakkatuntikirja TT2-4'!A1" display="TT2-4"/>
    <hyperlink ref="L20" location="'Urakkatuntikirja TT2-9'!A1" display="TT2-9"/>
    <hyperlink ref="K21" location="'Urakkatuntikirja TT2-5'!A1" display="TT2-5"/>
    <hyperlink ref="L21" location="'Urakkatuntikirja TT2-10'!A1" display="TT2-10"/>
    <hyperlink ref="K22" r:id="rId1" location="'Urakka%20TT2%20yhteensä'!A1"/>
    <hyperlink ref="K24" location="Etusivu!A1" display="Etusivulle"/>
    <hyperlink ref="K26" r:id="rId2" location="Urakanjakotaulukko!A1"/>
    <hyperlink ref="K28" r:id="rId3" location="'Tilinauha%20TT2'!A1"/>
    <hyperlink ref="K22:L22" location="'Urakka TT2 yhteensä'!A1" display="TT2 yhteensä"/>
    <hyperlink ref="K26:M26" location="Urakanjakotaulukko!A1" display="Urakanjakotaulukko"/>
    <hyperlink ref="K28:L28" location="'Tilinauha TT2'!A1" display="Tilinauha TT2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28"/>
  <sheetViews>
    <sheetView workbookViewId="0">
      <selection activeCell="H20" sqref="H20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5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63" t="s">
        <v>273</v>
      </c>
      <c r="C4" s="596"/>
      <c r="D4" s="596"/>
      <c r="E4" s="596"/>
      <c r="F4" s="596"/>
      <c r="G4" s="596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66" t="s">
        <v>287</v>
      </c>
      <c r="C5" s="596"/>
      <c r="D5" s="596"/>
      <c r="E5" s="596"/>
      <c r="F5" s="596"/>
      <c r="G5" s="596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68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2</v>
      </c>
      <c r="D7" s="74"/>
      <c r="E7" s="74"/>
      <c r="F7" s="74"/>
      <c r="G7" s="74"/>
      <c r="H7" s="75"/>
      <c r="I7" s="76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78"/>
      <c r="D8" s="79"/>
      <c r="E8" s="79"/>
      <c r="F8" s="79"/>
      <c r="G8" s="79"/>
      <c r="H8" s="80"/>
      <c r="I8" s="76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97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340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  <c r="K16" s="107"/>
      <c r="L16" s="107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8" t="s">
        <v>341</v>
      </c>
      <c r="L17" s="107" t="s">
        <v>342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8" t="s">
        <v>343</v>
      </c>
      <c r="L18" s="107" t="s">
        <v>344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8" t="s">
        <v>345</v>
      </c>
      <c r="L19" s="107" t="s">
        <v>346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8" t="s">
        <v>347</v>
      </c>
      <c r="L20" s="107" t="s">
        <v>348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349</v>
      </c>
      <c r="L21" s="107" t="s">
        <v>350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  <c r="K22" s="598" t="s">
        <v>351</v>
      </c>
      <c r="L22" s="598"/>
    </row>
    <row r="23" spans="2:13" ht="15.75" x14ac:dyDescent="0.25">
      <c r="B23" s="54"/>
      <c r="C23" s="119"/>
      <c r="D23" s="11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  <c r="K24" s="108" t="s">
        <v>268</v>
      </c>
    </row>
    <row r="25" spans="2:13" ht="18" customHeight="1" x14ac:dyDescent="0.2">
      <c r="B25" s="597"/>
      <c r="C25" s="597"/>
      <c r="D25" s="597"/>
      <c r="E25" s="597"/>
      <c r="F25" s="597"/>
      <c r="G25" s="597"/>
      <c r="H25" s="597"/>
      <c r="I25" s="113" t="s">
        <v>325</v>
      </c>
      <c r="J25" s="50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  <c r="K26" s="598" t="s">
        <v>17</v>
      </c>
      <c r="L26" s="598"/>
      <c r="M26" s="598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598" t="s">
        <v>24</v>
      </c>
      <c r="L28" s="598"/>
      <c r="M28" s="151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2-1'!A1" display="TT2-1"/>
    <hyperlink ref="L17" location="'Urakkatuntikirja TT2-6'!A1" display="TT2-6"/>
    <hyperlink ref="K18" location="'Urakkatuntikirja TT2-2'!A1" display="TT2-2"/>
    <hyperlink ref="L18" location="'Urakkatuntikirja TT2-7'!A1" display="TT2-7"/>
    <hyperlink ref="K19" location="'Urakkatuntikirja TT2-3'!A1" display="TT2-3"/>
    <hyperlink ref="L19" location="'Urakkatuntikirja TT2-8'!A1" display="TT2-8"/>
    <hyperlink ref="K20" location="'Urakkatuntikirja TT2-4'!A1" display="TT2-4"/>
    <hyperlink ref="L20" location="'Urakkatuntikirja TT2-9'!A1" display="TT2-9"/>
    <hyperlink ref="K21" location="'Urakkatuntikirja TT2-5'!A1" display="TT2-5"/>
    <hyperlink ref="L21" location="'Urakkatuntikirja TT2-10'!A1" display="TT2-10"/>
    <hyperlink ref="K22" r:id="rId1" location="'Urakka%20TT2%20yhteensä'!A1"/>
    <hyperlink ref="K24" location="Etusivu!A1" display="Etusivulle"/>
    <hyperlink ref="K26" r:id="rId2" location="Urakanjakotaulukko!A1"/>
    <hyperlink ref="K28" r:id="rId3" location="'Tilinauha%20TT2'!A1"/>
    <hyperlink ref="K22:L22" location="'Urakka TT2 yhteensä'!A1" display="TT2 yhteensä"/>
    <hyperlink ref="K26:M26" location="Urakanjakotaulukko!A1" display="Urakanjakotaulukko"/>
    <hyperlink ref="K28:L28" location="'Tilinauha TT2'!A1" display="Tilinauha TT2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28"/>
  <sheetViews>
    <sheetView workbookViewId="0">
      <selection activeCell="H17" sqref="H17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6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63" t="s">
        <v>273</v>
      </c>
      <c r="C4" s="596"/>
      <c r="D4" s="596"/>
      <c r="E4" s="596"/>
      <c r="F4" s="596"/>
      <c r="G4" s="596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66" t="s">
        <v>287</v>
      </c>
      <c r="C5" s="596"/>
      <c r="D5" s="596"/>
      <c r="E5" s="596"/>
      <c r="F5" s="596"/>
      <c r="G5" s="596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68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2</v>
      </c>
      <c r="D7" s="74"/>
      <c r="E7" s="74"/>
      <c r="F7" s="74"/>
      <c r="G7" s="74"/>
      <c r="H7" s="75"/>
      <c r="I7" s="76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78"/>
      <c r="D8" s="79"/>
      <c r="E8" s="79"/>
      <c r="F8" s="79"/>
      <c r="G8" s="79"/>
      <c r="H8" s="80"/>
      <c r="I8" s="76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340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  <c r="K16" s="107"/>
      <c r="L16" s="107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8" t="s">
        <v>341</v>
      </c>
      <c r="L17" s="107" t="s">
        <v>342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8" t="s">
        <v>343</v>
      </c>
      <c r="L18" s="107" t="s">
        <v>344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8" t="s">
        <v>345</v>
      </c>
      <c r="L19" s="107" t="s">
        <v>346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97"/>
      <c r="K20" s="108" t="s">
        <v>347</v>
      </c>
      <c r="L20" s="107" t="s">
        <v>348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349</v>
      </c>
      <c r="L21" s="107" t="s">
        <v>350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  <c r="K22" s="598" t="s">
        <v>351</v>
      </c>
      <c r="L22" s="598"/>
    </row>
    <row r="23" spans="2:13" ht="15.75" x14ac:dyDescent="0.25">
      <c r="B23" s="54"/>
      <c r="C23" s="119"/>
      <c r="D23" s="11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  <c r="K24" s="108" t="s">
        <v>268</v>
      </c>
    </row>
    <row r="25" spans="2:13" ht="18" customHeight="1" x14ac:dyDescent="0.2">
      <c r="B25" s="597"/>
      <c r="C25" s="597"/>
      <c r="D25" s="597"/>
      <c r="E25" s="597"/>
      <c r="F25" s="597"/>
      <c r="G25" s="597"/>
      <c r="H25" s="597"/>
      <c r="I25" s="113" t="s">
        <v>325</v>
      </c>
      <c r="J25" s="50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  <c r="K26" s="598" t="s">
        <v>17</v>
      </c>
      <c r="L26" s="598"/>
      <c r="M26" s="598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598" t="s">
        <v>24</v>
      </c>
      <c r="L28" s="598"/>
      <c r="M28" s="151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2-1'!A1" display="TT2-1"/>
    <hyperlink ref="L17" location="'Urakkatuntikirja TT2-6'!A1" display="TT2-6"/>
    <hyperlink ref="K18" location="'Urakkatuntikirja TT2-2'!A1" display="TT2-2"/>
    <hyperlink ref="L18" location="'Urakkatuntikirja TT2-7'!A1" display="TT2-7"/>
    <hyperlink ref="K19" location="'Urakkatuntikirja TT2-3'!A1" display="TT2-3"/>
    <hyperlink ref="L19" location="'Urakkatuntikirja TT2-8'!A1" display="TT2-8"/>
    <hyperlink ref="K20" location="'Urakkatuntikirja TT2-4'!A1" display="TT2-4"/>
    <hyperlink ref="L20" location="'Urakkatuntikirja TT2-9'!A1" display="TT2-9"/>
    <hyperlink ref="K21" location="'Urakkatuntikirja TT2-5'!A1" display="TT2-5"/>
    <hyperlink ref="L21" location="'Urakkatuntikirja TT2-10'!A1" display="TT2-10"/>
    <hyperlink ref="K22" r:id="rId1" location="'Urakka%20TT2%20yhteensä'!A1"/>
    <hyperlink ref="K24" location="Etusivu!A1" display="Etusivulle"/>
    <hyperlink ref="K26" r:id="rId2" location="Urakanjakotaulukko!A1"/>
    <hyperlink ref="K28" r:id="rId3" location="'Tilinauha%20TT2'!A1"/>
    <hyperlink ref="K22:L22" location="'Urakka TT2 yhteensä'!A1" display="TT2 yhteensä"/>
    <hyperlink ref="K26:M26" location="Urakanjakotaulukko!A1" display="Urakanjakotaulukko"/>
    <hyperlink ref="K28:L28" location="'Tilinauha TT2'!A1" display="Tilinauha TT2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28"/>
  <sheetViews>
    <sheetView workbookViewId="0">
      <selection activeCell="H17" sqref="H17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7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63" t="s">
        <v>273</v>
      </c>
      <c r="C4" s="596"/>
      <c r="D4" s="596"/>
      <c r="E4" s="596"/>
      <c r="F4" s="596"/>
      <c r="G4" s="596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66" t="s">
        <v>287</v>
      </c>
      <c r="C5" s="596"/>
      <c r="D5" s="596"/>
      <c r="E5" s="596"/>
      <c r="F5" s="596"/>
      <c r="G5" s="596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68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2</v>
      </c>
      <c r="D7" s="74"/>
      <c r="E7" s="74"/>
      <c r="F7" s="74"/>
      <c r="G7" s="74"/>
      <c r="H7" s="75"/>
      <c r="I7" s="76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78"/>
      <c r="D8" s="79"/>
      <c r="E8" s="79"/>
      <c r="F8" s="79"/>
      <c r="G8" s="79"/>
      <c r="H8" s="80"/>
      <c r="I8" s="76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J11" s="150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340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  <c r="K16" s="107"/>
      <c r="L16" s="107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8" t="s">
        <v>341</v>
      </c>
      <c r="L17" s="107" t="s">
        <v>342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8" t="s">
        <v>343</v>
      </c>
      <c r="L18" s="107" t="s">
        <v>344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8" t="s">
        <v>345</v>
      </c>
      <c r="L19" s="107" t="s">
        <v>346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8" t="s">
        <v>347</v>
      </c>
      <c r="L20" s="107" t="s">
        <v>348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349</v>
      </c>
      <c r="L21" s="107" t="s">
        <v>350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  <c r="K22" s="598" t="s">
        <v>351</v>
      </c>
      <c r="L22" s="598"/>
    </row>
    <row r="23" spans="2:13" ht="15.75" x14ac:dyDescent="0.25">
      <c r="B23" s="54"/>
      <c r="C23" s="119"/>
      <c r="D23" s="11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  <c r="K24" s="108" t="s">
        <v>268</v>
      </c>
    </row>
    <row r="25" spans="2:13" ht="18" customHeight="1" x14ac:dyDescent="0.2">
      <c r="B25" s="597"/>
      <c r="C25" s="597"/>
      <c r="D25" s="597"/>
      <c r="E25" s="597"/>
      <c r="F25" s="597"/>
      <c r="G25" s="597"/>
      <c r="H25" s="597"/>
      <c r="I25" s="113" t="s">
        <v>325</v>
      </c>
      <c r="J25" s="50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  <c r="K26" s="598" t="s">
        <v>17</v>
      </c>
      <c r="L26" s="598"/>
      <c r="M26" s="598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598" t="s">
        <v>24</v>
      </c>
      <c r="L28" s="598"/>
      <c r="M28" s="151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2-1'!A1" display="TT2-1"/>
    <hyperlink ref="L17" location="'Urakkatuntikirja TT2-6'!A1" display="TT2-6"/>
    <hyperlink ref="K18" location="'Urakkatuntikirja TT2-2'!A1" display="TT2-2"/>
    <hyperlink ref="L18" location="'Urakkatuntikirja TT2-7'!A1" display="TT2-7"/>
    <hyperlink ref="K19" location="'Urakkatuntikirja TT2-3'!A1" display="TT2-3"/>
    <hyperlink ref="L19" location="'Urakkatuntikirja TT2-8'!A1" display="TT2-8"/>
    <hyperlink ref="K20" location="'Urakkatuntikirja TT2-4'!A1" display="TT2-4"/>
    <hyperlink ref="L20" location="'Urakkatuntikirja TT2-9'!A1" display="TT2-9"/>
    <hyperlink ref="K21" location="'Urakkatuntikirja TT2-5'!A1" display="TT2-5"/>
    <hyperlink ref="L21" location="'Urakkatuntikirja TT2-10'!A1" display="TT2-10"/>
    <hyperlink ref="K22" r:id="rId1" location="'Urakka%20TT2%20yhteensä'!A1"/>
    <hyperlink ref="K24" location="Etusivu!A1" display="Etusivulle"/>
    <hyperlink ref="K26" r:id="rId2" location="Urakanjakotaulukko!A1"/>
    <hyperlink ref="K28" r:id="rId3" location="'Tilinauha%20TT2'!A1"/>
    <hyperlink ref="K22:L22" location="'Urakka TT2 yhteensä'!A1" display="TT2 yhteensä"/>
    <hyperlink ref="K26:M26" location="Urakanjakotaulukko!A1" display="Urakanjakotaulukko"/>
    <hyperlink ref="K28:L28" location="'Tilinauha TT2'!A1" display="Tilinauha TT2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28"/>
  <sheetViews>
    <sheetView workbookViewId="0">
      <selection activeCell="H20" sqref="H20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8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63" t="s">
        <v>273</v>
      </c>
      <c r="C4" s="596"/>
      <c r="D4" s="596"/>
      <c r="E4" s="596"/>
      <c r="F4" s="596"/>
      <c r="G4" s="596"/>
      <c r="H4" s="64" t="s">
        <v>285</v>
      </c>
      <c r="I4" s="65"/>
      <c r="J4" s="97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66" t="s">
        <v>287</v>
      </c>
      <c r="C5" s="596"/>
      <c r="D5" s="596"/>
      <c r="E5" s="596"/>
      <c r="F5" s="596"/>
      <c r="G5" s="596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68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2</v>
      </c>
      <c r="D7" s="74"/>
      <c r="E7" s="74"/>
      <c r="F7" s="74"/>
      <c r="G7" s="74"/>
      <c r="H7" s="75"/>
      <c r="I7" s="76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78"/>
      <c r="D8" s="79"/>
      <c r="E8" s="79"/>
      <c r="F8" s="79"/>
      <c r="G8" s="79"/>
      <c r="H8" s="80"/>
      <c r="I8" s="76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340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  <c r="K16" s="107"/>
      <c r="L16" s="107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8" t="s">
        <v>341</v>
      </c>
      <c r="L17" s="107" t="s">
        <v>342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8" t="s">
        <v>343</v>
      </c>
      <c r="L18" s="107" t="s">
        <v>344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8" t="s">
        <v>345</v>
      </c>
      <c r="L19" s="107" t="s">
        <v>346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8" t="s">
        <v>347</v>
      </c>
      <c r="L20" s="107" t="s">
        <v>348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349</v>
      </c>
      <c r="L21" s="107" t="s">
        <v>350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  <c r="K22" s="598" t="s">
        <v>351</v>
      </c>
      <c r="L22" s="598"/>
    </row>
    <row r="23" spans="2:13" ht="15.75" x14ac:dyDescent="0.25">
      <c r="B23" s="54"/>
      <c r="C23" s="119"/>
      <c r="D23" s="11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  <c r="K24" s="108" t="s">
        <v>268</v>
      </c>
    </row>
    <row r="25" spans="2:13" ht="18" customHeight="1" x14ac:dyDescent="0.2">
      <c r="B25" s="597"/>
      <c r="C25" s="597"/>
      <c r="D25" s="597"/>
      <c r="E25" s="597"/>
      <c r="F25" s="597"/>
      <c r="G25" s="597"/>
      <c r="H25" s="597"/>
      <c r="I25" s="113" t="s">
        <v>325</v>
      </c>
      <c r="J25" s="50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  <c r="K26" s="598" t="s">
        <v>17</v>
      </c>
      <c r="L26" s="598"/>
      <c r="M26" s="598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598" t="s">
        <v>24</v>
      </c>
      <c r="L28" s="598"/>
      <c r="M28" s="151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2-1'!A1" display="TT2-1"/>
    <hyperlink ref="L17" location="'Urakkatuntikirja TT2-6'!A1" display="TT2-6"/>
    <hyperlink ref="K18" location="'Urakkatuntikirja TT2-2'!A1" display="TT2-2"/>
    <hyperlink ref="L18" location="'Urakkatuntikirja TT2-7'!A1" display="TT2-7"/>
    <hyperlink ref="K19" location="'Urakkatuntikirja TT2-3'!A1" display="TT2-3"/>
    <hyperlink ref="L19" location="'Urakkatuntikirja TT2-8'!A1" display="TT2-8"/>
    <hyperlink ref="K20" location="'Urakkatuntikirja TT2-4'!A1" display="TT2-4"/>
    <hyperlink ref="L20" location="'Urakkatuntikirja TT2-9'!A1" display="TT2-9"/>
    <hyperlink ref="K21" location="'Urakkatuntikirja TT2-5'!A1" display="TT2-5"/>
    <hyperlink ref="L21" location="'Urakkatuntikirja TT2-10'!A1" display="TT2-10"/>
    <hyperlink ref="K22" r:id="rId1" location="'Urakka%20TT2%20yhteensä'!A1"/>
    <hyperlink ref="K24" location="Etusivu!A1" display="Etusivulle"/>
    <hyperlink ref="K26" r:id="rId2" location="Urakanjakotaulukko!A1"/>
    <hyperlink ref="K28" r:id="rId3" location="'Tilinauha%20TT2'!A1"/>
    <hyperlink ref="K22:L22" location="'Urakka TT2 yhteensä'!A1" display="TT2 yhteensä"/>
    <hyperlink ref="K26:M26" location="Urakanjakotaulukko!A1" display="Urakanjakotaulukko"/>
    <hyperlink ref="K28:L28" location="'Tilinauha TT2'!A1" display="Tilinauha TT2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28"/>
  <sheetViews>
    <sheetView workbookViewId="0">
      <selection activeCell="B17" sqref="B17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9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63" t="s">
        <v>273</v>
      </c>
      <c r="C4" s="596"/>
      <c r="D4" s="596"/>
      <c r="E4" s="596"/>
      <c r="F4" s="596"/>
      <c r="G4" s="596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66" t="s">
        <v>287</v>
      </c>
      <c r="C5" s="596"/>
      <c r="D5" s="596"/>
      <c r="E5" s="596"/>
      <c r="F5" s="596"/>
      <c r="G5" s="596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68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2</v>
      </c>
      <c r="D7" s="74"/>
      <c r="E7" s="74"/>
      <c r="F7" s="74"/>
      <c r="G7" s="74"/>
      <c r="H7" s="75"/>
      <c r="I7" s="76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78"/>
      <c r="D8" s="79"/>
      <c r="E8" s="79"/>
      <c r="F8" s="79"/>
      <c r="G8" s="79"/>
      <c r="H8" s="80"/>
      <c r="I8" s="76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340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  <c r="K16" s="107"/>
      <c r="L16" s="107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8" t="s">
        <v>341</v>
      </c>
      <c r="L17" s="107" t="s">
        <v>342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8" t="s">
        <v>343</v>
      </c>
      <c r="L18" s="107" t="s">
        <v>344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8" t="s">
        <v>345</v>
      </c>
      <c r="L19" s="107" t="s">
        <v>346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8" t="s">
        <v>347</v>
      </c>
      <c r="L20" s="107" t="s">
        <v>348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349</v>
      </c>
      <c r="L21" s="107" t="s">
        <v>350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  <c r="K22" s="598" t="s">
        <v>351</v>
      </c>
      <c r="L22" s="598"/>
    </row>
    <row r="23" spans="2:13" ht="15.75" x14ac:dyDescent="0.25">
      <c r="B23" s="54"/>
      <c r="C23" s="119"/>
      <c r="D23" s="11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  <c r="K24" s="108" t="s">
        <v>268</v>
      </c>
    </row>
    <row r="25" spans="2:13" ht="18" customHeight="1" x14ac:dyDescent="0.2">
      <c r="B25" s="597"/>
      <c r="C25" s="597"/>
      <c r="D25" s="597"/>
      <c r="E25" s="597"/>
      <c r="F25" s="597"/>
      <c r="G25" s="597"/>
      <c r="H25" s="597"/>
      <c r="I25" s="113" t="s">
        <v>325</v>
      </c>
      <c r="J25" s="50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  <c r="K26" s="598" t="s">
        <v>17</v>
      </c>
      <c r="L26" s="598"/>
      <c r="M26" s="598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598" t="s">
        <v>24</v>
      </c>
      <c r="L28" s="598"/>
      <c r="M28" s="151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2-1'!A1" display="TT2-1"/>
    <hyperlink ref="L17" location="'Urakkatuntikirja TT2-6'!A1" display="TT2-6"/>
    <hyperlink ref="K18" location="'Urakkatuntikirja TT2-2'!A1" display="TT2-2"/>
    <hyperlink ref="L18" location="'Urakkatuntikirja TT2-7'!A1" display="TT2-7"/>
    <hyperlink ref="K19" location="'Urakkatuntikirja TT2-3'!A1" display="TT2-3"/>
    <hyperlink ref="L19" location="'Urakkatuntikirja TT2-8'!A1" display="TT2-8"/>
    <hyperlink ref="K20" location="'Urakkatuntikirja TT2-4'!A1" display="TT2-4"/>
    <hyperlink ref="L20" location="'Urakkatuntikirja TT2-9'!A1" display="TT2-9"/>
    <hyperlink ref="K21" location="'Urakkatuntikirja TT2-5'!A1" display="TT2-5"/>
    <hyperlink ref="L21" location="'Urakkatuntikirja TT2-10'!A1" display="TT2-10"/>
    <hyperlink ref="K22" r:id="rId1" location="'Urakka%20TT2%20yhteensä'!A1"/>
    <hyperlink ref="K24" location="Etusivu!A1" display="Etusivulle"/>
    <hyperlink ref="K26" r:id="rId2" location="Urakanjakotaulukko!A1"/>
    <hyperlink ref="K28" r:id="rId3" location="'Tilinauha%20TT2'!A1"/>
    <hyperlink ref="K22:L22" location="'Urakka TT2 yhteensä'!A1" display="TT2 yhteensä"/>
    <hyperlink ref="K26:M26" location="Urakanjakotaulukko!A1" display="Urakanjakotaulukko"/>
    <hyperlink ref="K28:L28" location="'Tilinauha TT2'!A1" display="Tilinauha TT2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28"/>
  <sheetViews>
    <sheetView workbookViewId="0">
      <selection activeCell="B19" sqref="B19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10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63" t="s">
        <v>273</v>
      </c>
      <c r="C4" s="596"/>
      <c r="D4" s="596"/>
      <c r="E4" s="596"/>
      <c r="F4" s="596"/>
      <c r="G4" s="596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66" t="s">
        <v>287</v>
      </c>
      <c r="C5" s="596"/>
      <c r="D5" s="596"/>
      <c r="E5" s="596"/>
      <c r="F5" s="596"/>
      <c r="G5" s="596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68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2</v>
      </c>
      <c r="D7" s="74"/>
      <c r="E7" s="74"/>
      <c r="F7" s="74"/>
      <c r="G7" s="74"/>
      <c r="H7" s="75"/>
      <c r="I7" s="76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78"/>
      <c r="D8" s="79"/>
      <c r="E8" s="79"/>
      <c r="F8" s="79"/>
      <c r="G8" s="79"/>
      <c r="H8" s="80"/>
      <c r="I8" s="76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J11" s="150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340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  <c r="K16" s="107"/>
      <c r="L16" s="107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8" t="s">
        <v>341</v>
      </c>
      <c r="L17" s="107" t="s">
        <v>342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8" t="s">
        <v>343</v>
      </c>
      <c r="L18" s="107" t="s">
        <v>344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8" t="s">
        <v>345</v>
      </c>
      <c r="L19" s="107" t="s">
        <v>346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8" t="s">
        <v>347</v>
      </c>
      <c r="L20" s="107" t="s">
        <v>348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349</v>
      </c>
      <c r="L21" s="107" t="s">
        <v>350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  <c r="K22" s="598" t="s">
        <v>351</v>
      </c>
      <c r="L22" s="598"/>
    </row>
    <row r="23" spans="2:13" ht="15.75" x14ac:dyDescent="0.25">
      <c r="B23" s="54"/>
      <c r="C23" s="119"/>
      <c r="D23" s="11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</row>
    <row r="24" spans="2:13" x14ac:dyDescent="0.2">
      <c r="B24" s="109"/>
      <c r="C24" s="59"/>
      <c r="D24" s="59"/>
      <c r="E24" s="59"/>
      <c r="F24" s="59"/>
      <c r="G24" s="95"/>
      <c r="H24" s="119"/>
      <c r="I24" s="112"/>
      <c r="J24" s="50"/>
      <c r="K24" s="108" t="s">
        <v>268</v>
      </c>
    </row>
    <row r="25" spans="2:13" ht="18" customHeight="1" x14ac:dyDescent="0.2">
      <c r="B25" s="597"/>
      <c r="C25" s="597"/>
      <c r="D25" s="597"/>
      <c r="E25" s="597"/>
      <c r="F25" s="597"/>
      <c r="G25" s="597"/>
      <c r="H25" s="597"/>
      <c r="I25" s="113" t="s">
        <v>325</v>
      </c>
      <c r="J25" s="50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  <c r="K26" s="598" t="s">
        <v>17</v>
      </c>
      <c r="L26" s="598"/>
      <c r="M26" s="598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598" t="s">
        <v>24</v>
      </c>
      <c r="L28" s="598"/>
      <c r="M28" s="151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2-1'!A1" display="TT2-1"/>
    <hyperlink ref="L17" location="'Urakkatuntikirja TT2-6'!A1" display="TT2-6"/>
    <hyperlink ref="K18" location="'Urakkatuntikirja TT2-2'!A1" display="TT2-2"/>
    <hyperlink ref="L18" location="'Urakkatuntikirja TT2-7'!A1" display="TT2-7"/>
    <hyperlink ref="K19" location="'Urakkatuntikirja TT2-3'!A1" display="TT2-3"/>
    <hyperlink ref="L19" location="'Urakkatuntikirja TT2-8'!A1" display="TT2-8"/>
    <hyperlink ref="K20" location="'Urakkatuntikirja TT2-4'!A1" display="TT2-4"/>
    <hyperlink ref="L20" location="'Urakkatuntikirja TT2-9'!A1" display="TT2-9"/>
    <hyperlink ref="K21" location="'Urakkatuntikirja TT2-5'!A1" display="TT2-5"/>
    <hyperlink ref="L21" location="'Urakkatuntikirja TT2-10'!A1" display="TT2-10"/>
    <hyperlink ref="K22" r:id="rId1" location="'Urakka%20TT2%20yhteensä'!A1"/>
    <hyperlink ref="K24" location="Etusivu!A1" display="Etusivulle"/>
    <hyperlink ref="K26" r:id="rId2" location="Urakanjakotaulukko!A1"/>
    <hyperlink ref="K28" r:id="rId3" location="'Tilinauha%20TT2'!A1"/>
    <hyperlink ref="K22:L22" location="'Urakka TT2 yhteensä'!A1" display="TT2 yhteensä"/>
    <hyperlink ref="K26:M26" location="Urakanjakotaulukko!A1" display="Urakanjakotaulukko"/>
    <hyperlink ref="K28:L28" location="'Tilinauha TT2'!A1" display="Tilinauha TT2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3"/>
  <sheetViews>
    <sheetView topLeftCell="A25" workbookViewId="0">
      <selection activeCell="D20" sqref="D20"/>
    </sheetView>
  </sheetViews>
  <sheetFormatPr defaultRowHeight="15" x14ac:dyDescent="0.2"/>
  <cols>
    <col min="1" max="1" width="21.7109375" style="45" customWidth="1"/>
    <col min="2" max="2" width="9.5703125" style="45" customWidth="1"/>
    <col min="3" max="3" width="10.5703125" style="45" customWidth="1"/>
    <col min="4" max="4" width="9.140625" style="45"/>
    <col min="5" max="5" width="8.28515625" style="45" customWidth="1"/>
    <col min="6" max="6" width="10" style="45" customWidth="1"/>
    <col min="7" max="7" width="9.140625" style="45"/>
    <col min="8" max="8" width="8.7109375" style="45" customWidth="1"/>
    <col min="9" max="9" width="8.85546875" style="45" customWidth="1"/>
    <col min="10" max="10" width="8.5703125" style="45" customWidth="1"/>
    <col min="11" max="11" width="9.85546875" style="45" customWidth="1"/>
    <col min="12" max="12" width="12.140625" style="45" customWidth="1"/>
    <col min="13" max="16384" width="9.140625" style="45"/>
  </cols>
  <sheetData>
    <row r="1" spans="1:12" x14ac:dyDescent="0.2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2" ht="15.75" x14ac:dyDescent="0.2">
      <c r="A2" s="59"/>
      <c r="B2" s="120" t="s">
        <v>327</v>
      </c>
      <c r="C2" s="120"/>
      <c r="D2" s="120"/>
      <c r="E2" s="120"/>
      <c r="F2" s="120"/>
      <c r="G2" s="121"/>
      <c r="H2" s="121"/>
      <c r="I2" s="59"/>
      <c r="J2" s="59"/>
      <c r="K2" s="59"/>
      <c r="L2" s="50"/>
    </row>
    <row r="3" spans="1:12" ht="15.75" x14ac:dyDescent="0.25">
      <c r="A3" s="59"/>
      <c r="B3" s="121"/>
      <c r="C3" s="122"/>
      <c r="D3" s="121"/>
      <c r="E3" s="121"/>
      <c r="F3" s="121"/>
      <c r="G3" s="121"/>
      <c r="H3" s="122"/>
      <c r="I3" s="59"/>
      <c r="J3" s="59"/>
      <c r="K3" s="59"/>
      <c r="L3" s="59"/>
    </row>
    <row r="4" spans="1:12" x14ac:dyDescent="0.2">
      <c r="A4" s="121" t="s">
        <v>273</v>
      </c>
      <c r="B4" s="152"/>
      <c r="C4" s="153"/>
      <c r="D4" s="153"/>
      <c r="E4" s="153"/>
      <c r="F4" s="153"/>
      <c r="G4" s="152"/>
      <c r="H4" s="124"/>
      <c r="I4" s="154"/>
      <c r="J4" s="59"/>
      <c r="K4" s="59"/>
      <c r="L4" s="50"/>
    </row>
    <row r="5" spans="1:12" ht="15.75" x14ac:dyDescent="0.25">
      <c r="A5" s="155" t="s">
        <v>275</v>
      </c>
      <c r="B5" s="156">
        <f>'Urakkatuntikirja TT2-1'!D6</f>
        <v>0</v>
      </c>
      <c r="C5" s="157"/>
      <c r="D5" s="157"/>
      <c r="E5" s="157"/>
      <c r="F5" s="157"/>
      <c r="G5" s="158"/>
      <c r="H5" s="129"/>
      <c r="I5" s="59"/>
      <c r="J5" s="59"/>
      <c r="K5" s="59"/>
      <c r="L5" s="50"/>
    </row>
    <row r="6" spans="1:12" ht="15.75" x14ac:dyDescent="0.25">
      <c r="A6" s="56" t="s">
        <v>291</v>
      </c>
      <c r="B6" s="130">
        <v>2</v>
      </c>
      <c r="C6" s="74"/>
      <c r="D6" s="74"/>
      <c r="E6" s="74"/>
      <c r="F6" s="74"/>
      <c r="G6" s="75"/>
      <c r="H6" s="131"/>
      <c r="I6" s="119"/>
      <c r="J6" s="119"/>
      <c r="K6" s="119"/>
      <c r="L6" s="97"/>
    </row>
    <row r="7" spans="1:12" x14ac:dyDescent="0.2">
      <c r="A7" s="57"/>
      <c r="B7" s="123"/>
      <c r="C7" s="74"/>
      <c r="D7" s="74"/>
      <c r="E7" s="74"/>
      <c r="F7" s="74"/>
      <c r="G7" s="75"/>
      <c r="H7" s="131"/>
      <c r="I7" s="119"/>
      <c r="J7" s="119"/>
      <c r="K7" s="119"/>
      <c r="L7" s="97"/>
    </row>
    <row r="8" spans="1:12" s="159" customFormat="1" ht="15.75" x14ac:dyDescent="0.25">
      <c r="A8" s="132" t="s">
        <v>328</v>
      </c>
      <c r="B8" s="133" t="s">
        <v>329</v>
      </c>
      <c r="C8" s="134" t="s">
        <v>330</v>
      </c>
      <c r="D8" s="133">
        <v>3</v>
      </c>
      <c r="E8" s="133">
        <v>4</v>
      </c>
      <c r="F8" s="134">
        <v>5</v>
      </c>
      <c r="G8" s="134">
        <v>6</v>
      </c>
      <c r="H8" s="134">
        <v>7</v>
      </c>
      <c r="I8" s="134">
        <v>8</v>
      </c>
      <c r="J8" s="134">
        <v>9</v>
      </c>
      <c r="K8" s="134">
        <v>10</v>
      </c>
      <c r="L8" s="134" t="s">
        <v>331</v>
      </c>
    </row>
    <row r="9" spans="1:12" s="160" customFormat="1" ht="15.75" x14ac:dyDescent="0.25">
      <c r="A9" s="56" t="s">
        <v>332</v>
      </c>
      <c r="B9" s="135">
        <f>'Urakkatuntikirja TT2-1'!H10+'Urakkatuntikirja TT2-1'!H17</f>
        <v>72</v>
      </c>
      <c r="C9" s="135">
        <f>'Urakkatuntikirja TT2-2'!H10+'Urakkatuntikirja TT2-2'!H17</f>
        <v>0</v>
      </c>
      <c r="D9" s="135">
        <f>'Urakkatuntikirja TT2-3'!H10+'Urakkatuntikirja TT2-3'!H17</f>
        <v>0</v>
      </c>
      <c r="E9" s="135">
        <f>'Urakkatuntikirja TT2-4'!H10+'Urakkatuntikirja TT2-4'!H17</f>
        <v>0</v>
      </c>
      <c r="F9" s="135">
        <f>'Urakkatuntikirja TT2-5'!H10+'Urakkatuntikirja TT2-5'!H17</f>
        <v>0</v>
      </c>
      <c r="G9" s="136">
        <f>'Urakkatuntikirja TT2-6'!H10+'Urakkatuntikirja TT2-6'!H17</f>
        <v>0</v>
      </c>
      <c r="H9" s="136">
        <f>'Urakkatuntikirja TT2-7'!H10+'Urakkatuntikirja TT2-7'!H17</f>
        <v>0</v>
      </c>
      <c r="I9" s="137">
        <f>'Urakkatuntikirja TT2-8'!H10+'Urakkatuntikirja TT2-8'!H17</f>
        <v>0</v>
      </c>
      <c r="J9" s="137">
        <f>'Urakkatuntikirja TT2-9'!H10+'Urakkatuntikirja TT2-9'!H17</f>
        <v>0</v>
      </c>
      <c r="K9" s="137">
        <f>'Urakkatuntikirja TT2-10'!H10+'Urakkatuntikirja TT2-10'!H17</f>
        <v>0</v>
      </c>
      <c r="L9" s="138">
        <f>SUM(B9:K9)</f>
        <v>72</v>
      </c>
    </row>
    <row r="10" spans="1:12" s="160" customFormat="1" ht="15.75" x14ac:dyDescent="0.25">
      <c r="A10" s="56" t="s">
        <v>333</v>
      </c>
      <c r="B10" s="139">
        <f>'Urakkatuntikirja TT2-1'!H11+'Urakkatuntikirja TT2-1'!H18</f>
        <v>8</v>
      </c>
      <c r="C10" s="139">
        <f>'Urakkatuntikirja TT2-2'!H11+'Urakkatuntikirja TT2-2'!H18</f>
        <v>0</v>
      </c>
      <c r="D10" s="139">
        <f>'Urakkatuntikirja TT2-3'!H11+'Urakkatuntikirja TT2-3'!H18</f>
        <v>0</v>
      </c>
      <c r="E10" s="139">
        <f>'Urakkatuntikirja TT2-4'!H11+'Urakkatuntikirja TT2-4'!H18</f>
        <v>0</v>
      </c>
      <c r="F10" s="139">
        <f>'Urakkatuntikirja TT2-5'!H11+'Urakkatuntikirja TT2-5'!H18</f>
        <v>0</v>
      </c>
      <c r="G10" s="139">
        <f>'Urakkatuntikirja TT2-6'!H11+'Urakkatuntikirja TT2-6'!H18</f>
        <v>0</v>
      </c>
      <c r="H10" s="139">
        <f>'Urakkatuntikirja TT2-7'!H11+'Urakkatuntikirja TT2-7'!H18</f>
        <v>0</v>
      </c>
      <c r="I10" s="139">
        <f>'Urakkatuntikirja TT2-8'!H11+'Urakkatuntikirja TT2-8'!H18</f>
        <v>0</v>
      </c>
      <c r="J10" s="139">
        <f>'Urakkatuntikirja TT2-9'!H11+'Urakkatuntikirja TT2-9'!H18</f>
        <v>0</v>
      </c>
      <c r="K10" s="139">
        <f>'Urakkatuntikirja TT2-10'!H11+'Urakkatuntikirja TT2-10'!H18</f>
        <v>0</v>
      </c>
      <c r="L10" s="138">
        <f>SUM(B10:K10)</f>
        <v>8</v>
      </c>
    </row>
    <row r="11" spans="1:12" s="160" customFormat="1" ht="15.75" x14ac:dyDescent="0.25">
      <c r="A11" s="56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8"/>
    </row>
    <row r="12" spans="1:12" x14ac:dyDescent="0.2">
      <c r="A12" s="119" t="s">
        <v>334</v>
      </c>
      <c r="B12" s="136">
        <f>'Urakkatuntikirja TT2-1'!H13+'Urakkatuntikirja TT2-1'!H20</f>
        <v>0</v>
      </c>
      <c r="C12" s="136">
        <f>'Urakkatuntikirja TT2-2'!H13+'Urakkatuntikirja TT2-2'!H20</f>
        <v>0</v>
      </c>
      <c r="D12" s="136">
        <f>'Urakkatuntikirja TT2-3'!H13+'Urakkatuntikirja TT2-3'!H20</f>
        <v>0</v>
      </c>
      <c r="E12" s="136">
        <f>'Urakkatuntikirja TT2-4'!H13+'Urakkatuntikirja TT2-4'!H20</f>
        <v>0</v>
      </c>
      <c r="F12" s="135">
        <f>'Urakkatuntikirja TT2-5'!H13+'Urakkatuntikirja TT2-5'!H20</f>
        <v>0</v>
      </c>
      <c r="G12" s="135">
        <f>'Urakkatuntikirja TT2-6'!H13+'Urakkatuntikirja TT2-6'!H20</f>
        <v>0</v>
      </c>
      <c r="H12" s="135">
        <f>'Urakkatuntikirja TT2-7'!H13+'Urakkatuntikirja TT2-7'!H20</f>
        <v>0</v>
      </c>
      <c r="I12" s="135">
        <f>'Urakkatuntikirja TT2-8'!H13+'Urakkatuntikirja TT2-8'!H20</f>
        <v>0</v>
      </c>
      <c r="J12" s="135">
        <f>'Urakkatuntikirja TT2-9'!H13+'Urakkatuntikirja TT2-9'!H20</f>
        <v>0</v>
      </c>
      <c r="K12" s="136">
        <f>'Urakkatuntikirja TT2-10'!H13+'Urakkatuntikirja TT2-10'!H20</f>
        <v>0</v>
      </c>
      <c r="L12" s="140">
        <f t="shared" ref="L12:L19" si="0">SUM(B12:K12)</f>
        <v>0</v>
      </c>
    </row>
    <row r="13" spans="1:12" x14ac:dyDescent="0.2">
      <c r="A13" s="141" t="s">
        <v>307</v>
      </c>
      <c r="B13" s="142">
        <f>'Urakkatuntikirja TT2-1'!H14+'Urakkatuntikirja TT2-1'!H21</f>
        <v>0</v>
      </c>
      <c r="C13" s="142">
        <f>'Urakkatuntikirja TT2-2'!H14+'Urakkatuntikirja TT2-2'!H21</f>
        <v>0</v>
      </c>
      <c r="D13" s="142">
        <f>'Urakkatuntikirja TT2-3'!H14+'Urakkatuntikirja TT2-3'!H21</f>
        <v>0</v>
      </c>
      <c r="E13" s="142">
        <f>'Urakkatuntikirja TT2-4'!H16+'Urakkatuntikirja TT2-4'!H24</f>
        <v>0</v>
      </c>
      <c r="F13" s="143">
        <f>'Urakkatuntikirja TT2-5'!H14+'Urakkatuntikirja TT2-5'!H21</f>
        <v>0</v>
      </c>
      <c r="G13" s="144">
        <f>'Urakkatuntikirja TT2-6'!H14+'Urakkatuntikirja TT2-6'!H21</f>
        <v>0</v>
      </c>
      <c r="H13" s="143">
        <f>'Urakkatuntikirja TT2-7'!H14+'Urakkatuntikirja TT2-7'!H21</f>
        <v>0</v>
      </c>
      <c r="I13" s="143">
        <f>'Urakkatuntikirja TT2-8'!H14+'Urakkatuntikirja TT2-8'!H21</f>
        <v>0</v>
      </c>
      <c r="J13" s="143">
        <f>'Urakkatuntikirja TT2-9'!H14+'Urakkatuntikirja TT2-9'!H21</f>
        <v>0</v>
      </c>
      <c r="K13" s="142">
        <f>'Urakkatuntikirja TT2-10'!H14+'Urakkatuntikirja TT2-10'!H21</f>
        <v>0</v>
      </c>
      <c r="L13" s="145">
        <f t="shared" si="0"/>
        <v>0</v>
      </c>
    </row>
    <row r="14" spans="1:12" x14ac:dyDescent="0.2">
      <c r="A14" s="119" t="s">
        <v>335</v>
      </c>
      <c r="B14" s="136">
        <f>B10+(1.5*B12)+(2*B13)+B9</f>
        <v>80</v>
      </c>
      <c r="C14" s="136">
        <f t="shared" ref="C14:K14" si="1">C10+(1.5*C12)+(2*C13)+C9</f>
        <v>0</v>
      </c>
      <c r="D14" s="136">
        <f t="shared" si="1"/>
        <v>0</v>
      </c>
      <c r="E14" s="136">
        <f t="shared" si="1"/>
        <v>0</v>
      </c>
      <c r="F14" s="136">
        <f t="shared" si="1"/>
        <v>0</v>
      </c>
      <c r="G14" s="136">
        <f t="shared" si="1"/>
        <v>0</v>
      </c>
      <c r="H14" s="136">
        <f t="shared" si="1"/>
        <v>0</v>
      </c>
      <c r="I14" s="136">
        <f t="shared" si="1"/>
        <v>0</v>
      </c>
      <c r="J14" s="136">
        <f t="shared" si="1"/>
        <v>0</v>
      </c>
      <c r="K14" s="136">
        <f t="shared" si="1"/>
        <v>0</v>
      </c>
      <c r="L14" s="140">
        <f>SUM(B14:K14)</f>
        <v>80</v>
      </c>
    </row>
    <row r="15" spans="1:12" x14ac:dyDescent="0.2">
      <c r="A15" s="119"/>
      <c r="B15" s="136"/>
      <c r="C15" s="136"/>
      <c r="D15" s="136"/>
      <c r="E15" s="136"/>
      <c r="F15" s="135"/>
      <c r="G15" s="146"/>
      <c r="H15" s="135"/>
      <c r="I15" s="147"/>
      <c r="J15" s="147"/>
      <c r="K15" s="140"/>
      <c r="L15" s="140"/>
    </row>
    <row r="16" spans="1:12" x14ac:dyDescent="0.2">
      <c r="A16" s="119" t="s">
        <v>336</v>
      </c>
      <c r="B16" s="148">
        <f>'Omat tiedot TT2'!$E$17</f>
        <v>17.5</v>
      </c>
      <c r="C16" s="148">
        <f>'Omat tiedot TT2'!$E$17</f>
        <v>17.5</v>
      </c>
      <c r="D16" s="148">
        <f>'Omat tiedot TT2'!$E$17</f>
        <v>17.5</v>
      </c>
      <c r="E16" s="148">
        <f>'Omat tiedot TT2'!$E$17</f>
        <v>17.5</v>
      </c>
      <c r="F16" s="148">
        <f>'Omat tiedot TT2'!$E$17</f>
        <v>17.5</v>
      </c>
      <c r="G16" s="148">
        <f>'Omat tiedot TT2'!$E$17</f>
        <v>17.5</v>
      </c>
      <c r="H16" s="148">
        <f>'Omat tiedot TT2'!$E$17</f>
        <v>17.5</v>
      </c>
      <c r="I16" s="148">
        <f>'Omat tiedot TT2'!$E$17</f>
        <v>17.5</v>
      </c>
      <c r="J16" s="148">
        <f>'Omat tiedot TT2'!$E$17</f>
        <v>17.5</v>
      </c>
      <c r="K16" s="148">
        <f>'Omat tiedot TT2'!$E$17</f>
        <v>17.5</v>
      </c>
      <c r="L16" s="138"/>
    </row>
    <row r="17" spans="1:12" x14ac:dyDescent="0.2">
      <c r="A17" s="119" t="s">
        <v>337</v>
      </c>
      <c r="B17" s="148">
        <f>'Omat tiedot TT2'!$E$15</f>
        <v>17.5</v>
      </c>
      <c r="C17" s="148">
        <f>'Omat tiedot TT2'!$E$15</f>
        <v>17.5</v>
      </c>
      <c r="D17" s="148">
        <f>'Omat tiedot TT2'!$E$15</f>
        <v>17.5</v>
      </c>
      <c r="E17" s="148">
        <f>'Omat tiedot TT2'!$E$15</f>
        <v>17.5</v>
      </c>
      <c r="F17" s="148">
        <f>'Omat tiedot TT2'!$E$15</f>
        <v>17.5</v>
      </c>
      <c r="G17" s="148">
        <f>'Omat tiedot TT2'!$E$15</f>
        <v>17.5</v>
      </c>
      <c r="H17" s="148">
        <f>'Omat tiedot TT2'!$E$15</f>
        <v>17.5</v>
      </c>
      <c r="I17" s="148">
        <f>'Omat tiedot TT2'!$E$15</f>
        <v>17.5</v>
      </c>
      <c r="J17" s="148">
        <f>'Omat tiedot TT2'!$E$15</f>
        <v>17.5</v>
      </c>
      <c r="K17" s="148">
        <f>'Omat tiedot TT2'!$E$15</f>
        <v>17.5</v>
      </c>
      <c r="L17" s="138"/>
    </row>
    <row r="18" spans="1:12" x14ac:dyDescent="0.2">
      <c r="A18" s="119" t="s">
        <v>338</v>
      </c>
      <c r="B18" s="136">
        <f>(B9*B16)+(B10*B17)+(B12*(1.5*B17))+(B13*(2*B17))</f>
        <v>1400</v>
      </c>
      <c r="C18" s="136">
        <f t="shared" ref="C18:K18" si="2">(C9*C16)+(C10*C17)+(C12*(1.5*C17))+(C13*(2*C17))</f>
        <v>0</v>
      </c>
      <c r="D18" s="136">
        <f t="shared" si="2"/>
        <v>0</v>
      </c>
      <c r="E18" s="136">
        <f t="shared" si="2"/>
        <v>0</v>
      </c>
      <c r="F18" s="136">
        <f t="shared" si="2"/>
        <v>0</v>
      </c>
      <c r="G18" s="136">
        <f t="shared" si="2"/>
        <v>0</v>
      </c>
      <c r="H18" s="136">
        <f t="shared" si="2"/>
        <v>0</v>
      </c>
      <c r="I18" s="136">
        <f t="shared" si="2"/>
        <v>0</v>
      </c>
      <c r="J18" s="136">
        <f t="shared" si="2"/>
        <v>0</v>
      </c>
      <c r="K18" s="136">
        <f t="shared" si="2"/>
        <v>0</v>
      </c>
      <c r="L18" s="140">
        <f t="shared" si="0"/>
        <v>1400</v>
      </c>
    </row>
    <row r="19" spans="1:12" x14ac:dyDescent="0.2">
      <c r="A19" s="119" t="s">
        <v>339</v>
      </c>
      <c r="B19" s="142">
        <f>B16*B9</f>
        <v>1260</v>
      </c>
      <c r="C19" s="142">
        <f>C9*$C$16</f>
        <v>0</v>
      </c>
      <c r="D19" s="142">
        <f t="shared" ref="D19:K19" si="3">D9*$C$16</f>
        <v>0</v>
      </c>
      <c r="E19" s="142">
        <f t="shared" si="3"/>
        <v>0</v>
      </c>
      <c r="F19" s="142">
        <f t="shared" si="3"/>
        <v>0</v>
      </c>
      <c r="G19" s="142">
        <f t="shared" si="3"/>
        <v>0</v>
      </c>
      <c r="H19" s="142">
        <f t="shared" si="3"/>
        <v>0</v>
      </c>
      <c r="I19" s="142">
        <f t="shared" si="3"/>
        <v>0</v>
      </c>
      <c r="J19" s="142">
        <f t="shared" si="3"/>
        <v>0</v>
      </c>
      <c r="K19" s="142">
        <f t="shared" si="3"/>
        <v>0</v>
      </c>
      <c r="L19" s="145">
        <f t="shared" si="0"/>
        <v>1260</v>
      </c>
    </row>
    <row r="20" spans="1:12" x14ac:dyDescent="0.2">
      <c r="A20" s="119"/>
      <c r="B20" s="119"/>
      <c r="C20" s="119"/>
      <c r="D20" s="119"/>
      <c r="E20" s="119"/>
      <c r="F20" s="125"/>
      <c r="G20" s="125"/>
      <c r="H20" s="125"/>
      <c r="I20" s="125"/>
      <c r="J20" s="125"/>
      <c r="K20" s="119"/>
      <c r="L20" s="97"/>
    </row>
    <row r="21" spans="1:12" x14ac:dyDescent="0.2">
      <c r="A21" s="59"/>
      <c r="B21" s="59"/>
      <c r="C21" s="59"/>
      <c r="D21" s="59"/>
      <c r="E21" s="59"/>
      <c r="F21" s="161"/>
      <c r="G21" s="154"/>
      <c r="H21" s="162"/>
      <c r="I21" s="154"/>
      <c r="J21" s="154"/>
      <c r="K21" s="59"/>
      <c r="L21" s="50"/>
    </row>
    <row r="22" spans="1:12" x14ac:dyDescent="0.2">
      <c r="A22" s="59"/>
      <c r="B22" s="59"/>
      <c r="C22" s="59"/>
      <c r="D22" s="59"/>
      <c r="E22" s="59"/>
      <c r="F22" s="161"/>
      <c r="G22" s="125"/>
      <c r="H22" s="162"/>
      <c r="I22" s="154"/>
      <c r="J22" s="154"/>
      <c r="K22" s="59"/>
      <c r="L22" s="50"/>
    </row>
    <row r="23" spans="1:12" ht="18" customHeight="1" x14ac:dyDescent="0.2">
      <c r="A23" s="59" t="s">
        <v>326</v>
      </c>
      <c r="B23" s="163"/>
      <c r="C23" s="164"/>
      <c r="D23" s="164"/>
      <c r="E23" s="164"/>
      <c r="F23" s="164"/>
      <c r="G23" s="164"/>
      <c r="H23" s="95"/>
      <c r="I23" s="59" t="s">
        <v>325</v>
      </c>
      <c r="J23" s="59"/>
      <c r="K23" s="59"/>
      <c r="L23" s="50"/>
    </row>
    <row r="24" spans="1:12" ht="18" customHeight="1" x14ac:dyDescent="0.2">
      <c r="A24" s="59"/>
      <c r="B24" s="163"/>
      <c r="C24" s="163"/>
      <c r="D24" s="163"/>
      <c r="E24" s="163"/>
      <c r="F24" s="163"/>
      <c r="G24" s="163"/>
      <c r="H24" s="95"/>
      <c r="I24" s="59"/>
      <c r="J24" s="59"/>
      <c r="K24" s="59"/>
      <c r="L24" s="50"/>
    </row>
    <row r="25" spans="1:12" ht="18" customHeight="1" x14ac:dyDescent="0.2">
      <c r="A25" s="59"/>
      <c r="B25" s="163"/>
      <c r="C25" s="163"/>
      <c r="D25" s="163"/>
      <c r="E25" s="163"/>
      <c r="F25" s="163"/>
      <c r="G25" s="163"/>
      <c r="H25" s="95"/>
      <c r="I25" s="59"/>
      <c r="J25" s="59"/>
      <c r="K25" s="59"/>
      <c r="L25" s="50"/>
    </row>
    <row r="26" spans="1:12" ht="18" customHeight="1" x14ac:dyDescent="0.2">
      <c r="A26" s="59"/>
      <c r="B26" s="163"/>
      <c r="C26" s="163"/>
      <c r="D26" s="163"/>
      <c r="E26" s="163"/>
      <c r="F26" s="163"/>
      <c r="G26" s="163"/>
      <c r="H26" s="95"/>
      <c r="I26" s="59"/>
      <c r="J26" s="59"/>
      <c r="K26" s="59"/>
      <c r="L26" s="50"/>
    </row>
    <row r="27" spans="1:12" x14ac:dyDescent="0.2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0"/>
    </row>
    <row r="28" spans="1:12" ht="15.75" x14ac:dyDescent="0.25">
      <c r="A28" s="95"/>
      <c r="B28" s="165"/>
      <c r="C28" s="95"/>
      <c r="D28" s="95"/>
      <c r="E28" s="95"/>
      <c r="F28" s="95"/>
      <c r="G28" s="95"/>
      <c r="H28" s="95"/>
      <c r="I28" s="95"/>
      <c r="J28" s="95"/>
      <c r="K28" s="95"/>
    </row>
    <row r="29" spans="1:12" ht="15.75" x14ac:dyDescent="0.25">
      <c r="B29" s="165"/>
    </row>
    <row r="30" spans="1:12" ht="15.75" x14ac:dyDescent="0.25">
      <c r="B30" s="51" t="s">
        <v>282</v>
      </c>
      <c r="C30" s="52"/>
      <c r="D30" s="52"/>
      <c r="E30" s="52"/>
      <c r="F30" s="52"/>
      <c r="G30" s="53"/>
      <c r="I30" s="98" t="s">
        <v>340</v>
      </c>
    </row>
    <row r="31" spans="1:12" ht="15.75" x14ac:dyDescent="0.25">
      <c r="B31" s="60" t="s">
        <v>284</v>
      </c>
      <c r="C31" s="61"/>
      <c r="D31" s="61"/>
      <c r="E31" s="61"/>
      <c r="F31" s="61"/>
      <c r="G31" s="62"/>
    </row>
    <row r="32" spans="1:12" ht="15.75" x14ac:dyDescent="0.25">
      <c r="B32" s="60" t="s">
        <v>286</v>
      </c>
      <c r="C32" s="61"/>
      <c r="D32" s="61"/>
      <c r="E32" s="61"/>
      <c r="F32" s="61"/>
      <c r="G32" s="62"/>
      <c r="I32" s="108" t="s">
        <v>341</v>
      </c>
      <c r="J32" s="107" t="s">
        <v>342</v>
      </c>
    </row>
    <row r="33" spans="1:11" ht="15.75" x14ac:dyDescent="0.25">
      <c r="B33" s="60" t="s">
        <v>289</v>
      </c>
      <c r="C33" s="61"/>
      <c r="D33" s="61"/>
      <c r="E33" s="61"/>
      <c r="F33" s="61"/>
      <c r="G33" s="62"/>
      <c r="I33" s="108" t="s">
        <v>343</v>
      </c>
      <c r="J33" s="107" t="s">
        <v>344</v>
      </c>
    </row>
    <row r="34" spans="1:11" ht="15.75" x14ac:dyDescent="0.25">
      <c r="B34" s="60" t="s">
        <v>290</v>
      </c>
      <c r="C34" s="61"/>
      <c r="D34" s="61"/>
      <c r="E34" s="61"/>
      <c r="F34" s="61"/>
      <c r="G34" s="62"/>
      <c r="I34" s="108" t="s">
        <v>345</v>
      </c>
      <c r="J34" s="107" t="s">
        <v>346</v>
      </c>
    </row>
    <row r="35" spans="1:11" ht="15.75" x14ac:dyDescent="0.25">
      <c r="A35" s="166"/>
      <c r="B35" s="167" t="s">
        <v>292</v>
      </c>
      <c r="C35" s="168"/>
      <c r="D35" s="168"/>
      <c r="E35" s="168"/>
      <c r="F35" s="168"/>
      <c r="G35" s="169"/>
      <c r="H35" s="160"/>
      <c r="I35" s="108" t="s">
        <v>347</v>
      </c>
      <c r="J35" s="107" t="s">
        <v>348</v>
      </c>
    </row>
    <row r="36" spans="1:11" ht="15.75" x14ac:dyDescent="0.25">
      <c r="B36" s="60" t="s">
        <v>293</v>
      </c>
      <c r="C36" s="61"/>
      <c r="D36" s="61"/>
      <c r="E36" s="61"/>
      <c r="F36" s="61"/>
      <c r="G36" s="62"/>
      <c r="I36" s="108" t="s">
        <v>349</v>
      </c>
      <c r="J36" s="107" t="s">
        <v>350</v>
      </c>
    </row>
    <row r="37" spans="1:11" ht="15.75" x14ac:dyDescent="0.25">
      <c r="B37" s="60" t="s">
        <v>301</v>
      </c>
      <c r="C37" s="61"/>
      <c r="D37" s="61"/>
      <c r="E37" s="61"/>
      <c r="F37" s="61"/>
      <c r="G37" s="62"/>
      <c r="I37" s="598" t="s">
        <v>351</v>
      </c>
      <c r="J37" s="598"/>
    </row>
    <row r="38" spans="1:11" ht="15.75" x14ac:dyDescent="0.25">
      <c r="B38" s="60" t="s">
        <v>303</v>
      </c>
      <c r="C38" s="61"/>
      <c r="D38" s="61"/>
      <c r="E38" s="61"/>
      <c r="F38" s="61"/>
      <c r="G38" s="62"/>
    </row>
    <row r="39" spans="1:11" ht="15.75" x14ac:dyDescent="0.25">
      <c r="B39" s="92" t="s">
        <v>305</v>
      </c>
      <c r="C39" s="93"/>
      <c r="D39" s="93"/>
      <c r="E39" s="93"/>
      <c r="F39" s="93"/>
      <c r="G39" s="94"/>
      <c r="I39" s="108" t="s">
        <v>268</v>
      </c>
    </row>
    <row r="40" spans="1:11" ht="15.75" x14ac:dyDescent="0.25">
      <c r="C40" s="98"/>
    </row>
    <row r="41" spans="1:11" x14ac:dyDescent="0.2">
      <c r="I41" s="598" t="s">
        <v>17</v>
      </c>
      <c r="J41" s="598"/>
      <c r="K41" s="598"/>
    </row>
    <row r="43" spans="1:11" x14ac:dyDescent="0.2">
      <c r="I43" s="598" t="s">
        <v>24</v>
      </c>
      <c r="J43" s="598"/>
      <c r="K43" s="151"/>
    </row>
  </sheetData>
  <sheetProtection sheet="1" objects="1" scenarios="1"/>
  <mergeCells count="3">
    <mergeCell ref="I37:J37"/>
    <mergeCell ref="I41:K41"/>
    <mergeCell ref="I43:J43"/>
  </mergeCells>
  <hyperlinks>
    <hyperlink ref="I32" location="'Urakkatuntikirja TT2-1'!A1" display="TT2-1"/>
    <hyperlink ref="J32" location="'Urakkatuntikirja TT2-6'!A1" display="TT2-6"/>
    <hyperlink ref="I33" location="'Urakkatuntikirja TT2-2'!A1" display="TT2-2"/>
    <hyperlink ref="J33" location="'Urakkatuntikirja TT2-7'!A1" display="TT2-7"/>
    <hyperlink ref="I34" location="'Urakkatuntikirja TT2-3'!A1" display="TT2-3"/>
    <hyperlink ref="J34" location="'Urakkatuntikirja TT2-8'!A1" display="TT2-8"/>
    <hyperlink ref="I35" location="'Urakkatuntikirja TT2-4'!A1" display="TT2-4"/>
    <hyperlink ref="J35" location="'Urakkatuntikirja TT2-9'!A1" display="TT2-9"/>
    <hyperlink ref="I36" location="'Urakkatuntikirja TT2-5'!A1" display="TT2-5"/>
    <hyperlink ref="J36" location="'Urakkatuntikirja TT2-10'!A1" display="TT2-10"/>
    <hyperlink ref="I37" r:id="rId1" location="'Urakka%20TT2%20yhteensä'!A1"/>
    <hyperlink ref="I39" location="Etusivu!A1" display="Etusivulle"/>
    <hyperlink ref="I41" r:id="rId2" location="Urakanjakotaulukko!A1"/>
    <hyperlink ref="I43" r:id="rId3" location="'Tilinauha%20TT2'!A1"/>
    <hyperlink ref="I37:J37" location="'Urakka TT2 yhteensä'!A1" display="TT2 yhteensä"/>
    <hyperlink ref="I41:K41" location="Urakanjakotaulukko!A1" display="Urakanjakotaulukko"/>
    <hyperlink ref="I43:J43" location="'Tilinauha TT2'!A1" display="Tilinauha TT2"/>
  </hyperlinks>
  <pageMargins left="0.75" right="0.75" top="1" bottom="1" header="0.51180555555555562" footer="0.51180555555555562"/>
  <pageSetup paperSize="9" firstPageNumber="0" orientation="landscape" horizontalDpi="300" verticalDpi="300"/>
  <headerFooter alignWithMargins="0"/>
  <legacyDrawing r:id="rId4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28"/>
  <sheetViews>
    <sheetView workbookViewId="0">
      <selection activeCell="K24" sqref="K24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s="150" customFormat="1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97"/>
      <c r="K2" s="335" t="s">
        <v>282</v>
      </c>
      <c r="L2" s="336"/>
      <c r="M2" s="336"/>
      <c r="N2" s="336"/>
      <c r="O2" s="336"/>
      <c r="P2" s="337"/>
    </row>
    <row r="3" spans="2:16" s="150" customFormat="1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1</v>
      </c>
      <c r="J3" s="119"/>
      <c r="K3" s="338" t="s">
        <v>284</v>
      </c>
      <c r="L3" s="339"/>
      <c r="M3" s="339"/>
      <c r="N3" s="339"/>
      <c r="O3" s="339"/>
      <c r="P3" s="340"/>
    </row>
    <row r="4" spans="2:16" ht="15.75" x14ac:dyDescent="0.25">
      <c r="B4" s="170" t="s">
        <v>273</v>
      </c>
      <c r="C4" s="596"/>
      <c r="D4" s="596"/>
      <c r="E4" s="596"/>
      <c r="F4" s="596"/>
      <c r="G4" s="596"/>
      <c r="H4" s="341" t="s">
        <v>285</v>
      </c>
      <c r="I4" s="65"/>
      <c r="J4" s="50"/>
      <c r="K4" s="338" t="s">
        <v>286</v>
      </c>
      <c r="L4" s="339"/>
      <c r="M4" s="339"/>
      <c r="N4" s="339"/>
      <c r="O4" s="339"/>
      <c r="P4" s="340"/>
    </row>
    <row r="5" spans="2:16" ht="15.75" x14ac:dyDescent="0.25">
      <c r="B5" s="171" t="s">
        <v>287</v>
      </c>
      <c r="C5" s="596"/>
      <c r="D5" s="596"/>
      <c r="E5" s="596"/>
      <c r="F5" s="596"/>
      <c r="G5" s="596"/>
      <c r="H5" s="80" t="s">
        <v>288</v>
      </c>
      <c r="I5" s="65"/>
      <c r="J5" s="50"/>
      <c r="K5" s="338" t="s">
        <v>289</v>
      </c>
      <c r="L5" s="339"/>
      <c r="M5" s="339"/>
      <c r="N5" s="339"/>
      <c r="O5" s="339"/>
      <c r="P5" s="340"/>
    </row>
    <row r="6" spans="2:16" ht="15.75" x14ac:dyDescent="0.25">
      <c r="B6" s="172" t="s">
        <v>275</v>
      </c>
      <c r="C6" s="69"/>
      <c r="D6" s="70"/>
      <c r="E6" s="70"/>
      <c r="F6" s="70"/>
      <c r="G6" s="70"/>
      <c r="H6" s="69"/>
      <c r="I6" s="71"/>
      <c r="J6" s="50"/>
      <c r="K6" s="338" t="s">
        <v>290</v>
      </c>
      <c r="L6" s="339"/>
      <c r="M6" s="339"/>
      <c r="N6" s="339"/>
      <c r="O6" s="339"/>
      <c r="P6" s="340"/>
    </row>
    <row r="7" spans="2:16" ht="15.75" x14ac:dyDescent="0.25">
      <c r="B7" s="72" t="s">
        <v>291</v>
      </c>
      <c r="C7" s="73">
        <v>3</v>
      </c>
      <c r="D7" s="163"/>
      <c r="E7" s="163"/>
      <c r="F7" s="163"/>
      <c r="G7" s="163"/>
      <c r="H7" s="173"/>
      <c r="I7" s="111"/>
      <c r="J7" s="50"/>
      <c r="K7" s="338" t="s">
        <v>292</v>
      </c>
      <c r="L7" s="339"/>
      <c r="M7" s="339"/>
      <c r="N7" s="339"/>
      <c r="O7" s="339"/>
      <c r="P7" s="340"/>
    </row>
    <row r="8" spans="2:16" ht="15.75" x14ac:dyDescent="0.25">
      <c r="B8" s="334"/>
      <c r="C8" s="174"/>
      <c r="D8" s="164"/>
      <c r="E8" s="164"/>
      <c r="F8" s="164"/>
      <c r="G8" s="164"/>
      <c r="H8" s="67"/>
      <c r="I8" s="111"/>
      <c r="J8" s="50"/>
      <c r="K8" s="338" t="s">
        <v>293</v>
      </c>
      <c r="L8" s="339"/>
      <c r="M8" s="339"/>
      <c r="N8" s="339"/>
      <c r="O8" s="339"/>
      <c r="P8" s="340"/>
    </row>
    <row r="9" spans="2:16" s="150" customFormat="1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97"/>
      <c r="K9" s="338" t="s">
        <v>301</v>
      </c>
      <c r="L9" s="339"/>
      <c r="M9" s="339"/>
      <c r="N9" s="339"/>
      <c r="O9" s="339"/>
      <c r="P9" s="340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338" t="s">
        <v>303</v>
      </c>
      <c r="L10" s="339"/>
      <c r="M10" s="339"/>
      <c r="N10" s="339"/>
      <c r="O10" s="339"/>
      <c r="P10" s="340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353" t="s">
        <v>305</v>
      </c>
      <c r="L11" s="354"/>
      <c r="M11" s="354"/>
      <c r="N11" s="354"/>
      <c r="O11" s="354"/>
      <c r="P11" s="355"/>
    </row>
    <row r="12" spans="2:16" ht="15.75" x14ac:dyDescent="0.25">
      <c r="B12" s="114"/>
      <c r="C12" s="95"/>
      <c r="D12" s="95"/>
      <c r="E12" s="95"/>
      <c r="F12" s="95"/>
      <c r="G12" s="95"/>
      <c r="H12" s="95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342" t="s">
        <v>352</v>
      </c>
      <c r="L15" s="150"/>
      <c r="M15" s="150"/>
    </row>
    <row r="16" spans="2:16" x14ac:dyDescent="0.2">
      <c r="B16" s="114"/>
      <c r="C16" s="95"/>
      <c r="D16" s="95"/>
      <c r="E16" s="95"/>
      <c r="F16" s="95"/>
      <c r="G16" s="95"/>
      <c r="H16" s="95"/>
      <c r="I16" s="106"/>
      <c r="J16" s="50"/>
      <c r="K16" s="150"/>
      <c r="L16" s="150"/>
      <c r="M16" s="150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310" t="s">
        <v>353</v>
      </c>
      <c r="L17" s="343" t="s">
        <v>354</v>
      </c>
      <c r="M17" s="150"/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310" t="s">
        <v>355</v>
      </c>
      <c r="L18" s="343" t="s">
        <v>356</v>
      </c>
      <c r="M18" s="150"/>
    </row>
    <row r="19" spans="2:13" x14ac:dyDescent="0.2">
      <c r="B19" s="114"/>
      <c r="C19" s="95"/>
      <c r="D19" s="95"/>
      <c r="E19" s="95"/>
      <c r="F19" s="95"/>
      <c r="G19" s="95"/>
      <c r="H19" s="95"/>
      <c r="I19" s="71"/>
      <c r="J19" s="50"/>
      <c r="K19" s="310" t="s">
        <v>357</v>
      </c>
      <c r="L19" s="343" t="s">
        <v>358</v>
      </c>
      <c r="M19" s="150"/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310" t="s">
        <v>359</v>
      </c>
      <c r="L20" s="343" t="s">
        <v>360</v>
      </c>
      <c r="M20" s="150"/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310" t="s">
        <v>361</v>
      </c>
      <c r="L21" s="343" t="s">
        <v>362</v>
      </c>
      <c r="M21" s="150"/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  <c r="K22" s="587" t="s">
        <v>363</v>
      </c>
      <c r="L22" s="587"/>
      <c r="M22" s="150"/>
    </row>
    <row r="23" spans="2:13" ht="15.75" x14ac:dyDescent="0.25">
      <c r="B23" s="109"/>
      <c r="C23" s="59"/>
      <c r="D23" s="59"/>
      <c r="E23" s="119" t="s">
        <v>323</v>
      </c>
      <c r="F23" s="96"/>
      <c r="G23" s="95"/>
      <c r="H23" s="110">
        <f>H15+H22</f>
        <v>0</v>
      </c>
      <c r="I23" s="76" t="s">
        <v>324</v>
      </c>
      <c r="J23" s="50"/>
      <c r="K23" s="150"/>
      <c r="L23" s="150"/>
      <c r="M23" s="150"/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  <c r="K24" s="310" t="s">
        <v>268</v>
      </c>
      <c r="L24" s="150"/>
      <c r="M24" s="150"/>
    </row>
    <row r="25" spans="2:13" ht="18" customHeight="1" x14ac:dyDescent="0.2">
      <c r="B25" s="597"/>
      <c r="C25" s="597"/>
      <c r="D25" s="597"/>
      <c r="E25" s="597"/>
      <c r="F25" s="597"/>
      <c r="G25" s="597"/>
      <c r="H25" s="597"/>
      <c r="I25" s="113" t="s">
        <v>325</v>
      </c>
      <c r="J25" s="50"/>
      <c r="K25" s="150"/>
      <c r="L25" s="150"/>
      <c r="M25" s="150"/>
    </row>
    <row r="26" spans="2:13" x14ac:dyDescent="0.2">
      <c r="B26" s="54" t="s">
        <v>326</v>
      </c>
      <c r="C26" s="59"/>
      <c r="D26" s="59"/>
      <c r="E26" s="59"/>
      <c r="F26" s="59"/>
      <c r="G26" s="59"/>
      <c r="H26" s="59"/>
      <c r="I26" s="111"/>
      <c r="J26" s="50"/>
      <c r="K26" s="587" t="s">
        <v>17</v>
      </c>
      <c r="L26" s="587"/>
      <c r="M26" s="587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  <c r="K27" s="150"/>
      <c r="L27" s="150"/>
      <c r="M27" s="150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587" t="s">
        <v>25</v>
      </c>
      <c r="L28" s="587"/>
      <c r="M28" s="150"/>
    </row>
  </sheetData>
  <sheetProtection password="A274" sheet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3-1'!A1" display="TT3-1"/>
    <hyperlink ref="L17" location="'Urakkatuntikirja TT3-6'!A1" display="TT3-6"/>
    <hyperlink ref="K18" location="'Urakkatuntikirja TT3-2'!A1" display="TT3-2"/>
    <hyperlink ref="L18" location="'Urakkatuntikirja TT3-7'!A1" display="TT3-7"/>
    <hyperlink ref="K19" location="'Urakkatuntikirja TT3-3'!A1" display="TT3-3"/>
    <hyperlink ref="L19" location="'Urakkatuntikirja TT3-8'!A1" display="TT3-8"/>
    <hyperlink ref="K20" location="'Urakkatuntikirja TT3-4'!A1" display="TT3-4"/>
    <hyperlink ref="L20" location="'Urakkatuntikirja TT3-9'!A1" display="TT3-9"/>
    <hyperlink ref="K21" location="'Urakkatuntikirja TT3-5'!A1" display="TT3-5"/>
    <hyperlink ref="L21" location="'Urakkatuntikirja TT3-10'!A1" display="TT3-10"/>
    <hyperlink ref="K22" r:id="rId1" location="'Urakka%20TT3%20yhteensä'!A1"/>
    <hyperlink ref="K24" location="Etusivu!A1" display="Etusivulle"/>
    <hyperlink ref="K26" r:id="rId2" location="Urakanjakotaulukko!A1"/>
    <hyperlink ref="K28" r:id="rId3" location="'Tilinauha%20TT3'!A1"/>
    <hyperlink ref="K22:L22" location="'Urakka TT3 yhteensä'!A1" display="TT3 yhteensä"/>
    <hyperlink ref="K26:M26" location="Urakanjakotaulukko!A1" display="Urakanjakotaulukko"/>
    <hyperlink ref="K28:L28" location="'Tilinauha TT3'!A1" display="Tilinauha TT3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28"/>
  <sheetViews>
    <sheetView workbookViewId="0">
      <selection activeCell="K19" sqref="K19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2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170" t="s">
        <v>273</v>
      </c>
      <c r="C4" s="596"/>
      <c r="D4" s="596"/>
      <c r="E4" s="596"/>
      <c r="F4" s="596"/>
      <c r="G4" s="596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171" t="s">
        <v>287</v>
      </c>
      <c r="C5" s="596"/>
      <c r="D5" s="596"/>
      <c r="E5" s="596"/>
      <c r="F5" s="596"/>
      <c r="G5" s="596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172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3</v>
      </c>
      <c r="D7" s="163"/>
      <c r="E7" s="163"/>
      <c r="F7" s="163"/>
      <c r="G7" s="163"/>
      <c r="H7" s="173"/>
      <c r="I7" s="111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174"/>
      <c r="D8" s="164"/>
      <c r="E8" s="164"/>
      <c r="F8" s="164"/>
      <c r="G8" s="164"/>
      <c r="H8" s="67"/>
      <c r="I8" s="111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352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8" t="s">
        <v>353</v>
      </c>
      <c r="L17" s="107" t="s">
        <v>354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8" t="s">
        <v>355</v>
      </c>
      <c r="L18" s="107" t="s">
        <v>356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8" t="s">
        <v>357</v>
      </c>
      <c r="L19" s="107" t="s">
        <v>358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8" t="s">
        <v>359</v>
      </c>
      <c r="L20" s="107" t="s">
        <v>360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97"/>
      <c r="K21" s="108" t="s">
        <v>361</v>
      </c>
      <c r="L21" s="107" t="s">
        <v>362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  <c r="K22" s="598" t="s">
        <v>363</v>
      </c>
      <c r="L22" s="598"/>
    </row>
    <row r="23" spans="2:13" ht="15.75" x14ac:dyDescent="0.25">
      <c r="B23" s="54"/>
      <c r="C23" s="119"/>
      <c r="D23" s="11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  <c r="K24" s="108" t="s">
        <v>268</v>
      </c>
    </row>
    <row r="25" spans="2:13" ht="18" customHeight="1" x14ac:dyDescent="0.2">
      <c r="B25" s="597"/>
      <c r="C25" s="597"/>
      <c r="D25" s="597"/>
      <c r="E25" s="597"/>
      <c r="F25" s="597"/>
      <c r="G25" s="597"/>
      <c r="H25" s="597"/>
      <c r="I25" s="113" t="s">
        <v>325</v>
      </c>
      <c r="J25" s="50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  <c r="K26" s="598" t="s">
        <v>17</v>
      </c>
      <c r="L26" s="598"/>
      <c r="M26" s="598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598" t="s">
        <v>25</v>
      </c>
      <c r="L28" s="598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3-1'!A1" display="TT3-1"/>
    <hyperlink ref="L17" location="'Urakkatuntikirja TT3-6'!A1" display="TT3-6"/>
    <hyperlink ref="K18" location="'Urakkatuntikirja TT3-2'!A1" display="TT3-2"/>
    <hyperlink ref="L18" location="'Urakkatuntikirja TT3-7'!A1" display="TT3-7"/>
    <hyperlink ref="K19" location="'Urakkatuntikirja TT3-3'!A1" display="TT3-3"/>
    <hyperlink ref="L19" location="'Urakkatuntikirja TT3-8'!A1" display="TT3-8"/>
    <hyperlink ref="K20" location="'Urakkatuntikirja TT3-4'!A1" display="TT3-4"/>
    <hyperlink ref="L20" location="'Urakkatuntikirja TT3-9'!A1" display="TT3-9"/>
    <hyperlink ref="K21" location="'Urakkatuntikirja TT3-5'!A1" display="TT3-5"/>
    <hyperlink ref="L21" location="'Urakkatuntikirja TT3-10'!A1" display="TT3-10"/>
    <hyperlink ref="K22" r:id="rId1" location="'Urakka%20TT3%20yhteensä'!A1"/>
    <hyperlink ref="K24" location="Etusivu!A1" display="Etusivulle"/>
    <hyperlink ref="K26" r:id="rId2" location="Urakanjakotaulukko!A1"/>
    <hyperlink ref="K28" r:id="rId3" location="'Tilinauha%20TT3'!A1"/>
    <hyperlink ref="K22:L22" location="'Urakka TT3 yhteensä'!A1" display="TT3 yhteensä"/>
    <hyperlink ref="K26:M26" location="Urakanjakotaulukko!A1" display="Urakanjakotaulukko"/>
    <hyperlink ref="K28:L28" location="'Tilinauha TT3'!A1" display="Tilinauha TT3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M17"/>
  <sheetViews>
    <sheetView workbookViewId="0">
      <selection activeCell="I10" sqref="I10"/>
    </sheetView>
  </sheetViews>
  <sheetFormatPr defaultRowHeight="15" x14ac:dyDescent="0.2"/>
  <cols>
    <col min="1" max="16384" width="9.140625" style="312"/>
  </cols>
  <sheetData>
    <row r="3" spans="2:13" s="329" customFormat="1" ht="15.75" x14ac:dyDescent="0.25">
      <c r="B3" s="330" t="s">
        <v>270</v>
      </c>
      <c r="C3" s="331"/>
      <c r="D3" s="331"/>
      <c r="E3" s="331"/>
      <c r="F3" s="331"/>
      <c r="G3" s="331"/>
      <c r="H3" s="331"/>
      <c r="I3" s="331"/>
      <c r="J3" s="331"/>
      <c r="K3" s="331"/>
      <c r="L3" s="332"/>
    </row>
    <row r="5" spans="2:13" x14ac:dyDescent="0.2">
      <c r="B5" s="322"/>
      <c r="C5" s="323"/>
      <c r="D5" s="323"/>
      <c r="E5" s="323"/>
      <c r="F5" s="323"/>
      <c r="G5" s="324"/>
      <c r="H5" s="323"/>
      <c r="I5" s="323"/>
      <c r="J5" s="323"/>
      <c r="K5" s="323"/>
      <c r="L5" s="323"/>
      <c r="M5" s="324"/>
    </row>
    <row r="6" spans="2:13" ht="18" x14ac:dyDescent="0.25">
      <c r="B6" s="588" t="s">
        <v>271</v>
      </c>
      <c r="C6" s="588"/>
      <c r="D6" s="325"/>
      <c r="E6" s="277" t="s">
        <v>272</v>
      </c>
      <c r="F6" s="325"/>
      <c r="G6" s="325"/>
      <c r="H6" s="589"/>
      <c r="I6" s="589"/>
      <c r="J6" s="325"/>
      <c r="K6" s="325"/>
      <c r="L6" s="325"/>
      <c r="M6" s="326"/>
    </row>
    <row r="7" spans="2:13" x14ac:dyDescent="0.2">
      <c r="B7" s="327"/>
      <c r="C7" s="325"/>
      <c r="D7" s="325"/>
      <c r="E7" s="325"/>
      <c r="F7" s="325"/>
      <c r="G7" s="328"/>
      <c r="H7" s="325"/>
      <c r="I7" s="325"/>
      <c r="J7" s="325"/>
      <c r="K7" s="325"/>
      <c r="L7" s="325"/>
      <c r="M7" s="326"/>
    </row>
    <row r="8" spans="2:13" x14ac:dyDescent="0.2">
      <c r="B8" s="327" t="s">
        <v>274</v>
      </c>
      <c r="C8" s="571"/>
      <c r="D8" s="572"/>
      <c r="E8" s="573"/>
      <c r="F8" s="574"/>
      <c r="G8" s="316"/>
      <c r="H8" s="325"/>
      <c r="I8" s="567"/>
      <c r="J8" s="567"/>
      <c r="K8" s="567"/>
      <c r="L8" s="567"/>
      <c r="M8" s="314"/>
    </row>
    <row r="9" spans="2:13" x14ac:dyDescent="0.2">
      <c r="B9" s="590" t="s">
        <v>277</v>
      </c>
      <c r="C9" s="590"/>
      <c r="D9" s="590"/>
      <c r="E9" s="563">
        <v>17.5</v>
      </c>
      <c r="F9" s="313"/>
      <c r="G9" s="314"/>
    </row>
    <row r="10" spans="2:13" x14ac:dyDescent="0.2">
      <c r="B10" s="591"/>
      <c r="C10" s="591"/>
      <c r="D10" s="591"/>
      <c r="E10" s="317"/>
      <c r="F10" s="313"/>
      <c r="G10" s="314"/>
      <c r="I10" s="333" t="s">
        <v>269</v>
      </c>
    </row>
    <row r="11" spans="2:13" x14ac:dyDescent="0.2">
      <c r="B11" s="590" t="s">
        <v>278</v>
      </c>
      <c r="C11" s="590"/>
      <c r="D11" s="590"/>
      <c r="E11" s="318">
        <v>17.5</v>
      </c>
      <c r="F11" s="313"/>
      <c r="G11" s="558"/>
    </row>
    <row r="12" spans="2:13" x14ac:dyDescent="0.2">
      <c r="B12" s="315"/>
      <c r="C12" s="313"/>
      <c r="D12" s="313"/>
      <c r="E12" s="313"/>
      <c r="F12" s="313"/>
      <c r="G12" s="314"/>
      <c r="I12" s="592"/>
      <c r="J12" s="592"/>
    </row>
    <row r="13" spans="2:13" x14ac:dyDescent="0.2">
      <c r="B13" s="327"/>
      <c r="C13" s="558"/>
      <c r="D13" s="558"/>
      <c r="E13" s="559"/>
      <c r="F13" s="313"/>
      <c r="G13" s="314"/>
    </row>
    <row r="14" spans="2:13" x14ac:dyDescent="0.2">
      <c r="B14" s="327"/>
      <c r="C14" s="558"/>
      <c r="D14" s="559"/>
      <c r="E14" s="558"/>
      <c r="F14" s="313"/>
      <c r="G14" s="314"/>
      <c r="I14" s="587" t="s">
        <v>17</v>
      </c>
      <c r="J14" s="587"/>
      <c r="K14" s="587"/>
    </row>
    <row r="15" spans="2:13" x14ac:dyDescent="0.2">
      <c r="B15" s="327"/>
      <c r="C15" s="560"/>
      <c r="D15" s="561"/>
      <c r="E15" s="558"/>
      <c r="F15" s="313"/>
      <c r="G15" s="314"/>
    </row>
    <row r="16" spans="2:13" x14ac:dyDescent="0.2">
      <c r="B16" s="327"/>
      <c r="C16" s="562"/>
      <c r="D16" s="561"/>
      <c r="E16" s="558"/>
      <c r="F16" s="313"/>
      <c r="G16" s="314"/>
    </row>
    <row r="17" spans="2:7" x14ac:dyDescent="0.2">
      <c r="B17" s="321"/>
      <c r="C17" s="319"/>
      <c r="D17" s="319"/>
      <c r="E17" s="319"/>
      <c r="F17" s="319"/>
      <c r="G17" s="320"/>
    </row>
  </sheetData>
  <sheetProtection password="A274" sheet="1" objects="1" scenarios="1"/>
  <mergeCells count="7">
    <mergeCell ref="I14:K14"/>
    <mergeCell ref="B6:C6"/>
    <mergeCell ref="H6:I6"/>
    <mergeCell ref="B9:D9"/>
    <mergeCell ref="B10:D10"/>
    <mergeCell ref="B11:D11"/>
    <mergeCell ref="I12:J12"/>
  </mergeCells>
  <hyperlinks>
    <hyperlink ref="I10" location="Etusivu!A1" display="Etusivu"/>
    <hyperlink ref="I14" location="Urakanjakotaulukko!A1" display="Urakanjakotaulukko"/>
    <hyperlink ref="I14:K14" location="Urakanjakotaulukko!A1" display="Urakanjakotaulukko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28"/>
  <sheetViews>
    <sheetView workbookViewId="0">
      <selection activeCell="H17" sqref="H17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3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170" t="s">
        <v>273</v>
      </c>
      <c r="C4" s="596"/>
      <c r="D4" s="596"/>
      <c r="E4" s="596"/>
      <c r="F4" s="596"/>
      <c r="G4" s="596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171" t="s">
        <v>287</v>
      </c>
      <c r="C5" s="596"/>
      <c r="D5" s="596"/>
      <c r="E5" s="596"/>
      <c r="F5" s="596"/>
      <c r="G5" s="596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172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3</v>
      </c>
      <c r="D7" s="163"/>
      <c r="E7" s="163"/>
      <c r="F7" s="163"/>
      <c r="G7" s="163"/>
      <c r="H7" s="173"/>
      <c r="I7" s="111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174"/>
      <c r="D8" s="164"/>
      <c r="E8" s="164"/>
      <c r="F8" s="164"/>
      <c r="G8" s="164"/>
      <c r="H8" s="67"/>
      <c r="I8" s="111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352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97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8" t="s">
        <v>353</v>
      </c>
      <c r="L17" s="107" t="s">
        <v>354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8" t="s">
        <v>355</v>
      </c>
      <c r="L18" s="107" t="s">
        <v>356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8" t="s">
        <v>357</v>
      </c>
      <c r="L19" s="107" t="s">
        <v>358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8" t="s">
        <v>359</v>
      </c>
      <c r="L20" s="107" t="s">
        <v>360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361</v>
      </c>
      <c r="L21" s="107" t="s">
        <v>362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  <c r="K22" s="598" t="s">
        <v>363</v>
      </c>
      <c r="L22" s="598"/>
    </row>
    <row r="23" spans="2:13" ht="15.75" x14ac:dyDescent="0.25">
      <c r="B23" s="109"/>
      <c r="C23" s="59"/>
      <c r="D23" s="5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  <c r="K24" s="108" t="s">
        <v>268</v>
      </c>
    </row>
    <row r="25" spans="2:13" ht="18" customHeight="1" x14ac:dyDescent="0.2">
      <c r="B25" s="597"/>
      <c r="C25" s="597"/>
      <c r="D25" s="597"/>
      <c r="E25" s="597"/>
      <c r="F25" s="597"/>
      <c r="G25" s="597"/>
      <c r="H25" s="597"/>
      <c r="I25" s="113" t="s">
        <v>325</v>
      </c>
      <c r="J25" s="50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  <c r="K26" s="598" t="s">
        <v>17</v>
      </c>
      <c r="L26" s="598"/>
      <c r="M26" s="598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598" t="s">
        <v>25</v>
      </c>
      <c r="L28" s="598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3-1'!A1" display="TT3-1"/>
    <hyperlink ref="L17" location="'Urakkatuntikirja TT3-6'!A1" display="TT3-6"/>
    <hyperlink ref="K18" location="'Urakkatuntikirja TT3-2'!A1" display="TT3-2"/>
    <hyperlink ref="L18" location="'Urakkatuntikirja TT3-7'!A1" display="TT3-7"/>
    <hyperlink ref="K19" location="'Urakkatuntikirja TT3-3'!A1" display="TT3-3"/>
    <hyperlink ref="L19" location="'Urakkatuntikirja TT3-8'!A1" display="TT3-8"/>
    <hyperlink ref="K20" location="'Urakkatuntikirja TT3-4'!A1" display="TT3-4"/>
    <hyperlink ref="L20" location="'Urakkatuntikirja TT3-9'!A1" display="TT3-9"/>
    <hyperlink ref="K21" location="'Urakkatuntikirja TT3-5'!A1" display="TT3-5"/>
    <hyperlink ref="L21" location="'Urakkatuntikirja TT3-10'!A1" display="TT3-10"/>
    <hyperlink ref="K22" r:id="rId1" location="'Urakka%20TT3%20yhteensä'!A1"/>
    <hyperlink ref="K24" location="Etusivu!A1" display="Etusivulle"/>
    <hyperlink ref="K26" r:id="rId2" location="Urakanjakotaulukko!A1"/>
    <hyperlink ref="K28" r:id="rId3" location="'Tilinauha%20TT3'!A1"/>
    <hyperlink ref="K22:L22" location="'Urakka TT3 yhteensä'!A1" display="TT3 yhteensä"/>
    <hyperlink ref="K26:M26" location="Urakanjakotaulukko!A1" display="Urakanjakotaulukko"/>
    <hyperlink ref="K28:L28" location="'Tilinauha TT3'!A1" display="Tilinauha TT3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28"/>
  <sheetViews>
    <sheetView workbookViewId="0">
      <selection activeCell="H17" sqref="H17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4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170" t="s">
        <v>273</v>
      </c>
      <c r="C4" s="596"/>
      <c r="D4" s="596"/>
      <c r="E4" s="596"/>
      <c r="F4" s="596"/>
      <c r="G4" s="596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171" t="s">
        <v>287</v>
      </c>
      <c r="C5" s="596"/>
      <c r="D5" s="596"/>
      <c r="E5" s="596"/>
      <c r="F5" s="596"/>
      <c r="G5" s="596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172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3</v>
      </c>
      <c r="D7" s="163"/>
      <c r="E7" s="163"/>
      <c r="F7" s="163"/>
      <c r="G7" s="163"/>
      <c r="H7" s="173"/>
      <c r="I7" s="111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174"/>
      <c r="D8" s="164"/>
      <c r="E8" s="164"/>
      <c r="F8" s="164"/>
      <c r="G8" s="164"/>
      <c r="H8" s="67"/>
      <c r="I8" s="111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352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97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8" t="s">
        <v>353</v>
      </c>
      <c r="L17" s="107" t="s">
        <v>354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8" t="s">
        <v>355</v>
      </c>
      <c r="L18" s="107" t="s">
        <v>356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8" t="s">
        <v>357</v>
      </c>
      <c r="L19" s="107" t="s">
        <v>358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8" t="s">
        <v>359</v>
      </c>
      <c r="L20" s="107" t="s">
        <v>360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361</v>
      </c>
      <c r="L21" s="107" t="s">
        <v>362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  <c r="K22" s="598" t="s">
        <v>363</v>
      </c>
      <c r="L22" s="598"/>
    </row>
    <row r="23" spans="2:13" ht="15.75" x14ac:dyDescent="0.25">
      <c r="B23" s="109"/>
      <c r="C23" s="59"/>
      <c r="D23" s="59"/>
      <c r="E23" s="59" t="s">
        <v>323</v>
      </c>
      <c r="F23" s="96"/>
      <c r="G23" s="96"/>
      <c r="H23" s="110">
        <f>H15+H22</f>
        <v>0</v>
      </c>
      <c r="I23" s="76" t="s">
        <v>324</v>
      </c>
      <c r="J23" s="50"/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  <c r="K24" s="108" t="s">
        <v>268</v>
      </c>
    </row>
    <row r="25" spans="2:13" ht="18" customHeight="1" x14ac:dyDescent="0.2">
      <c r="B25" s="597"/>
      <c r="C25" s="597"/>
      <c r="D25" s="597"/>
      <c r="E25" s="597"/>
      <c r="F25" s="597"/>
      <c r="G25" s="597"/>
      <c r="H25" s="597"/>
      <c r="I25" s="113" t="s">
        <v>325</v>
      </c>
      <c r="J25" s="50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  <c r="K26" s="598" t="s">
        <v>17</v>
      </c>
      <c r="L26" s="598"/>
      <c r="M26" s="598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598" t="s">
        <v>25</v>
      </c>
      <c r="L28" s="598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3-1'!A1" display="TT3-1"/>
    <hyperlink ref="L17" location="'Urakkatuntikirja TT3-6'!A1" display="TT3-6"/>
    <hyperlink ref="K18" location="'Urakkatuntikirja TT3-2'!A1" display="TT3-2"/>
    <hyperlink ref="L18" location="'Urakkatuntikirja TT3-7'!A1" display="TT3-7"/>
    <hyperlink ref="K19" location="'Urakkatuntikirja TT3-3'!A1" display="TT3-3"/>
    <hyperlink ref="L19" location="'Urakkatuntikirja TT3-8'!A1" display="TT3-8"/>
    <hyperlink ref="K20" location="'Urakkatuntikirja TT3-4'!A1" display="TT3-4"/>
    <hyperlink ref="L20" location="'Urakkatuntikirja TT3-9'!A1" display="TT3-9"/>
    <hyperlink ref="K21" location="'Urakkatuntikirja TT3-5'!A1" display="TT3-5"/>
    <hyperlink ref="L21" location="'Urakkatuntikirja TT3-10'!A1" display="TT3-10"/>
    <hyperlink ref="K22" r:id="rId1" location="'Urakka%20TT3%20yhteensä'!A1"/>
    <hyperlink ref="K24" location="Etusivu!A1" display="Etusivulle"/>
    <hyperlink ref="K26" r:id="rId2" location="Urakanjakotaulukko!A1"/>
    <hyperlink ref="K28" r:id="rId3" location="'Tilinauha%20TT3'!A1"/>
    <hyperlink ref="K22:L22" location="'Urakka TT3 yhteensä'!A1" display="TT3 yhteensä"/>
    <hyperlink ref="K26:M26" location="Urakanjakotaulukko!A1" display="Urakanjakotaulukko"/>
    <hyperlink ref="K28:L28" location="'Tilinauha TT3'!A1" display="Tilinauha TT3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28"/>
  <sheetViews>
    <sheetView workbookViewId="0">
      <selection activeCell="H23" sqref="H23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5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170" t="s">
        <v>273</v>
      </c>
      <c r="C4" s="596"/>
      <c r="D4" s="596"/>
      <c r="E4" s="596"/>
      <c r="F4" s="596"/>
      <c r="G4" s="596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171" t="s">
        <v>287</v>
      </c>
      <c r="C5" s="596"/>
      <c r="D5" s="596"/>
      <c r="E5" s="596"/>
      <c r="F5" s="596"/>
      <c r="G5" s="596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172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3</v>
      </c>
      <c r="D7" s="163"/>
      <c r="E7" s="163"/>
      <c r="F7" s="163"/>
      <c r="G7" s="163"/>
      <c r="H7" s="173"/>
      <c r="I7" s="111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174"/>
      <c r="D8" s="164"/>
      <c r="E8" s="164"/>
      <c r="F8" s="164"/>
      <c r="G8" s="164"/>
      <c r="H8" s="67"/>
      <c r="I8" s="111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352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8" t="s">
        <v>353</v>
      </c>
      <c r="L17" s="107" t="s">
        <v>354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8" t="s">
        <v>355</v>
      </c>
      <c r="L18" s="107" t="s">
        <v>356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8" t="s">
        <v>357</v>
      </c>
      <c r="L19" s="107" t="s">
        <v>358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97"/>
      <c r="K20" s="108" t="s">
        <v>359</v>
      </c>
      <c r="L20" s="107" t="s">
        <v>360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361</v>
      </c>
      <c r="L21" s="107" t="s">
        <v>362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  <c r="K22" s="598" t="s">
        <v>363</v>
      </c>
      <c r="L22" s="598"/>
    </row>
    <row r="23" spans="2:13" ht="15.75" x14ac:dyDescent="0.25">
      <c r="B23" s="109"/>
      <c r="C23" s="59"/>
      <c r="D23" s="5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  <c r="K24" s="108" t="s">
        <v>268</v>
      </c>
    </row>
    <row r="25" spans="2:13" ht="18" customHeight="1" x14ac:dyDescent="0.2">
      <c r="B25" s="597"/>
      <c r="C25" s="597"/>
      <c r="D25" s="597"/>
      <c r="E25" s="597"/>
      <c r="F25" s="597"/>
      <c r="G25" s="597"/>
      <c r="H25" s="597"/>
      <c r="I25" s="113" t="s">
        <v>325</v>
      </c>
      <c r="J25" s="50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  <c r="K26" s="598" t="s">
        <v>17</v>
      </c>
      <c r="L26" s="598"/>
      <c r="M26" s="598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598" t="s">
        <v>25</v>
      </c>
      <c r="L28" s="598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3-1'!A1" display="TT3-1"/>
    <hyperlink ref="L17" location="'Urakkatuntikirja TT3-6'!A1" display="TT3-6"/>
    <hyperlink ref="K18" location="'Urakkatuntikirja TT3-2'!A1" display="TT3-2"/>
    <hyperlink ref="L18" location="'Urakkatuntikirja TT3-7'!A1" display="TT3-7"/>
    <hyperlink ref="K19" location="'Urakkatuntikirja TT3-3'!A1" display="TT3-3"/>
    <hyperlink ref="L19" location="'Urakkatuntikirja TT3-8'!A1" display="TT3-8"/>
    <hyperlink ref="K20" location="'Urakkatuntikirja TT3-4'!A1" display="TT3-4"/>
    <hyperlink ref="L20" location="'Urakkatuntikirja TT3-9'!A1" display="TT3-9"/>
    <hyperlink ref="K21" location="'Urakkatuntikirja TT3-5'!A1" display="TT3-5"/>
    <hyperlink ref="L21" location="'Urakkatuntikirja TT3-10'!A1" display="TT3-10"/>
    <hyperlink ref="K22" r:id="rId1" location="'Urakka%20TT3%20yhteensä'!A1"/>
    <hyperlink ref="K24" location="Etusivu!A1" display="Etusivulle"/>
    <hyperlink ref="K26" r:id="rId2" location="Urakanjakotaulukko!A1"/>
    <hyperlink ref="K28" r:id="rId3" location="'Tilinauha%20TT3'!A1"/>
    <hyperlink ref="K22:L22" location="'Urakka TT3 yhteensä'!A1" display="TT3 yhteensä"/>
    <hyperlink ref="K26:M26" location="Urakanjakotaulukko!A1" display="Urakanjakotaulukko"/>
    <hyperlink ref="K28:L28" location="'Tilinauha TT3'!A1" display="Tilinauha TT3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28"/>
  <sheetViews>
    <sheetView workbookViewId="0">
      <selection activeCell="H17" sqref="H17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6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170" t="s">
        <v>273</v>
      </c>
      <c r="C4" s="596"/>
      <c r="D4" s="596"/>
      <c r="E4" s="596"/>
      <c r="F4" s="596"/>
      <c r="G4" s="596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171" t="s">
        <v>287</v>
      </c>
      <c r="C5" s="596"/>
      <c r="D5" s="596"/>
      <c r="E5" s="596"/>
      <c r="F5" s="596"/>
      <c r="G5" s="596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172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3</v>
      </c>
      <c r="D7" s="163"/>
      <c r="E7" s="163"/>
      <c r="F7" s="163"/>
      <c r="G7" s="163"/>
      <c r="H7" s="173"/>
      <c r="I7" s="111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174"/>
      <c r="D8" s="164"/>
      <c r="E8" s="164"/>
      <c r="F8" s="164"/>
      <c r="G8" s="164"/>
      <c r="H8" s="67"/>
      <c r="I8" s="111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352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8" t="s">
        <v>353</v>
      </c>
      <c r="L17" s="107" t="s">
        <v>354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8" t="s">
        <v>355</v>
      </c>
      <c r="L18" s="107" t="s">
        <v>356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8" t="s">
        <v>357</v>
      </c>
      <c r="L19" s="107" t="s">
        <v>358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8" t="s">
        <v>359</v>
      </c>
      <c r="L20" s="107" t="s">
        <v>360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97"/>
      <c r="K21" s="108" t="s">
        <v>361</v>
      </c>
      <c r="L21" s="107" t="s">
        <v>362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  <c r="K22" s="598" t="s">
        <v>363</v>
      </c>
      <c r="L22" s="598"/>
    </row>
    <row r="23" spans="2:13" ht="15.75" x14ac:dyDescent="0.25">
      <c r="B23" s="109"/>
      <c r="C23" s="59"/>
      <c r="D23" s="5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  <c r="K24" s="108" t="s">
        <v>268</v>
      </c>
    </row>
    <row r="25" spans="2:13" ht="18" customHeight="1" x14ac:dyDescent="0.2">
      <c r="B25" s="597"/>
      <c r="C25" s="597"/>
      <c r="D25" s="597"/>
      <c r="E25" s="597"/>
      <c r="F25" s="597"/>
      <c r="G25" s="597"/>
      <c r="H25" s="597"/>
      <c r="I25" s="113" t="s">
        <v>325</v>
      </c>
      <c r="J25" s="50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  <c r="K26" s="598" t="s">
        <v>17</v>
      </c>
      <c r="L26" s="598"/>
      <c r="M26" s="598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598" t="s">
        <v>25</v>
      </c>
      <c r="L28" s="598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3-1'!A1" display="TT3-1"/>
    <hyperlink ref="L17" location="'Urakkatuntikirja TT3-6'!A1" display="TT3-6"/>
    <hyperlink ref="K18" location="'Urakkatuntikirja TT3-2'!A1" display="TT3-2"/>
    <hyperlink ref="L18" location="'Urakkatuntikirja TT3-7'!A1" display="TT3-7"/>
    <hyperlink ref="K19" location="'Urakkatuntikirja TT3-3'!A1" display="TT3-3"/>
    <hyperlink ref="L19" location="'Urakkatuntikirja TT3-8'!A1" display="TT3-8"/>
    <hyperlink ref="K20" location="'Urakkatuntikirja TT3-4'!A1" display="TT3-4"/>
    <hyperlink ref="L20" location="'Urakkatuntikirja TT3-9'!A1" display="TT3-9"/>
    <hyperlink ref="K21" location="'Urakkatuntikirja TT3-5'!A1" display="TT3-5"/>
    <hyperlink ref="L21" location="'Urakkatuntikirja TT3-10'!A1" display="TT3-10"/>
    <hyperlink ref="K22" r:id="rId1" location="'Urakka%20TT3%20yhteensä'!A1"/>
    <hyperlink ref="K24" location="Etusivu!A1" display="Etusivulle"/>
    <hyperlink ref="K26" r:id="rId2" location="Urakanjakotaulukko!A1"/>
    <hyperlink ref="K28" r:id="rId3" location="'Tilinauha%20TT3'!A1"/>
    <hyperlink ref="K22:L22" location="'Urakka TT3 yhteensä'!A1" display="TT3 yhteensä"/>
    <hyperlink ref="K26:M26" location="Urakanjakotaulukko!A1" display="Urakanjakotaulukko"/>
    <hyperlink ref="K28:L28" location="'Tilinauha TT3'!A1" display="Tilinauha TT3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28"/>
  <sheetViews>
    <sheetView workbookViewId="0">
      <selection activeCell="H22" sqref="H22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7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170" t="s">
        <v>273</v>
      </c>
      <c r="C4" s="596"/>
      <c r="D4" s="596"/>
      <c r="E4" s="596"/>
      <c r="F4" s="596"/>
      <c r="G4" s="596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171" t="s">
        <v>287</v>
      </c>
      <c r="C5" s="596"/>
      <c r="D5" s="596"/>
      <c r="E5" s="596"/>
      <c r="F5" s="596"/>
      <c r="G5" s="596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172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3</v>
      </c>
      <c r="D7" s="163"/>
      <c r="E7" s="163"/>
      <c r="F7" s="163"/>
      <c r="G7" s="163"/>
      <c r="H7" s="173"/>
      <c r="I7" s="111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174"/>
      <c r="D8" s="164"/>
      <c r="E8" s="164"/>
      <c r="F8" s="164"/>
      <c r="G8" s="164"/>
      <c r="H8" s="67"/>
      <c r="I8" s="111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352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8" t="s">
        <v>353</v>
      </c>
      <c r="L17" s="107" t="s">
        <v>354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8" t="s">
        <v>355</v>
      </c>
      <c r="L18" s="107" t="s">
        <v>356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8" t="s">
        <v>357</v>
      </c>
      <c r="L19" s="107" t="s">
        <v>358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8" t="s">
        <v>359</v>
      </c>
      <c r="L20" s="107" t="s">
        <v>360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97"/>
      <c r="K21" s="108" t="s">
        <v>361</v>
      </c>
      <c r="L21" s="107" t="s">
        <v>362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  <c r="K22" s="598" t="s">
        <v>363</v>
      </c>
      <c r="L22" s="598"/>
    </row>
    <row r="23" spans="2:13" ht="15.75" x14ac:dyDescent="0.25">
      <c r="B23" s="109"/>
      <c r="C23" s="59"/>
      <c r="D23" s="5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  <c r="K24" s="108" t="s">
        <v>268</v>
      </c>
    </row>
    <row r="25" spans="2:13" ht="18" customHeight="1" x14ac:dyDescent="0.2">
      <c r="B25" s="597"/>
      <c r="C25" s="597"/>
      <c r="D25" s="597"/>
      <c r="E25" s="597"/>
      <c r="F25" s="597"/>
      <c r="G25" s="597"/>
      <c r="H25" s="597"/>
      <c r="I25" s="113" t="s">
        <v>325</v>
      </c>
      <c r="J25" s="50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  <c r="K26" s="598" t="s">
        <v>17</v>
      </c>
      <c r="L26" s="598"/>
      <c r="M26" s="598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598" t="s">
        <v>25</v>
      </c>
      <c r="L28" s="598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3-1'!A1" display="TT3-1"/>
    <hyperlink ref="L17" location="'Urakkatuntikirja TT3-6'!A1" display="TT3-6"/>
    <hyperlink ref="K18" location="'Urakkatuntikirja TT3-2'!A1" display="TT3-2"/>
    <hyperlink ref="L18" location="'Urakkatuntikirja TT3-7'!A1" display="TT3-7"/>
    <hyperlink ref="K19" location="'Urakkatuntikirja TT3-3'!A1" display="TT3-3"/>
    <hyperlink ref="L19" location="'Urakkatuntikirja TT3-8'!A1" display="TT3-8"/>
    <hyperlink ref="K20" location="'Urakkatuntikirja TT3-4'!A1" display="TT3-4"/>
    <hyperlink ref="L20" location="'Urakkatuntikirja TT3-9'!A1" display="TT3-9"/>
    <hyperlink ref="K21" location="'Urakkatuntikirja TT3-5'!A1" display="TT3-5"/>
    <hyperlink ref="L21" location="'Urakkatuntikirja TT3-10'!A1" display="TT3-10"/>
    <hyperlink ref="K22" r:id="rId1" location="'Urakka%20TT3%20yhteensä'!A1"/>
    <hyperlink ref="K24" location="Etusivu!A1" display="Etusivulle"/>
    <hyperlink ref="K26" r:id="rId2" location="Urakanjakotaulukko!A1"/>
    <hyperlink ref="K28" r:id="rId3" location="'Tilinauha%20TT3'!A1"/>
    <hyperlink ref="K22:L22" location="'Urakka TT3 yhteensä'!A1" display="TT3 yhteensä"/>
    <hyperlink ref="K26:M26" location="Urakanjakotaulukko!A1" display="Urakanjakotaulukko"/>
    <hyperlink ref="K28:L28" location="'Tilinauha TT3'!A1" display="Tilinauha TT3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28"/>
  <sheetViews>
    <sheetView workbookViewId="0">
      <selection activeCell="K24" sqref="K24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8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170" t="s">
        <v>273</v>
      </c>
      <c r="C4" s="596"/>
      <c r="D4" s="596"/>
      <c r="E4" s="596"/>
      <c r="F4" s="596"/>
      <c r="G4" s="596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171" t="s">
        <v>287</v>
      </c>
      <c r="C5" s="596"/>
      <c r="D5" s="596"/>
      <c r="E5" s="596"/>
      <c r="F5" s="596"/>
      <c r="G5" s="596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172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3</v>
      </c>
      <c r="D7" s="163"/>
      <c r="E7" s="163"/>
      <c r="F7" s="163"/>
      <c r="G7" s="163"/>
      <c r="H7" s="173"/>
      <c r="I7" s="111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174"/>
      <c r="D8" s="164"/>
      <c r="E8" s="164"/>
      <c r="F8" s="164"/>
      <c r="G8" s="164"/>
      <c r="H8" s="67"/>
      <c r="I8" s="111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97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352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8" t="s">
        <v>353</v>
      </c>
      <c r="L17" s="107" t="s">
        <v>354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8" t="s">
        <v>355</v>
      </c>
      <c r="L18" s="107" t="s">
        <v>356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8" t="s">
        <v>357</v>
      </c>
      <c r="L19" s="107" t="s">
        <v>358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8" t="s">
        <v>359</v>
      </c>
      <c r="L20" s="107" t="s">
        <v>360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361</v>
      </c>
      <c r="L21" s="107" t="s">
        <v>362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  <c r="K22" s="598" t="s">
        <v>363</v>
      </c>
      <c r="L22" s="598"/>
    </row>
    <row r="23" spans="2:13" ht="15.75" x14ac:dyDescent="0.25">
      <c r="B23" s="109"/>
      <c r="C23" s="59"/>
      <c r="D23" s="5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</row>
    <row r="24" spans="2:13" x14ac:dyDescent="0.2">
      <c r="B24" s="109"/>
      <c r="C24" s="59"/>
      <c r="D24" s="59"/>
      <c r="E24" s="119"/>
      <c r="F24" s="119"/>
      <c r="G24" s="96"/>
      <c r="H24" s="119"/>
      <c r="I24" s="175"/>
      <c r="J24" s="50"/>
      <c r="K24" s="108" t="s">
        <v>268</v>
      </c>
    </row>
    <row r="25" spans="2:13" ht="18" customHeight="1" x14ac:dyDescent="0.2">
      <c r="B25" s="597"/>
      <c r="C25" s="597"/>
      <c r="D25" s="597"/>
      <c r="E25" s="597"/>
      <c r="F25" s="597"/>
      <c r="G25" s="597"/>
      <c r="H25" s="597"/>
      <c r="I25" s="113" t="s">
        <v>325</v>
      </c>
      <c r="J25" s="50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  <c r="K26" s="598" t="s">
        <v>17</v>
      </c>
      <c r="L26" s="598"/>
      <c r="M26" s="598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598" t="s">
        <v>25</v>
      </c>
      <c r="L28" s="598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3-1'!A1" display="TT3-1"/>
    <hyperlink ref="L17" location="'Urakkatuntikirja TT3-6'!A1" display="TT3-6"/>
    <hyperlink ref="K18" location="'Urakkatuntikirja TT3-2'!A1" display="TT3-2"/>
    <hyperlink ref="L18" location="'Urakkatuntikirja TT3-7'!A1" display="TT3-7"/>
    <hyperlink ref="K19" location="'Urakkatuntikirja TT3-3'!A1" display="TT3-3"/>
    <hyperlink ref="L19" location="'Urakkatuntikirja TT3-8'!A1" display="TT3-8"/>
    <hyperlink ref="K20" location="'Urakkatuntikirja TT3-4'!A1" display="TT3-4"/>
    <hyperlink ref="L20" location="'Urakkatuntikirja TT3-9'!A1" display="TT3-9"/>
    <hyperlink ref="K21" location="'Urakkatuntikirja TT3-5'!A1" display="TT3-5"/>
    <hyperlink ref="L21" location="'Urakkatuntikirja TT3-10'!A1" display="TT3-10"/>
    <hyperlink ref="K22" r:id="rId1" location="'Urakka%20TT3%20yhteensä'!A1"/>
    <hyperlink ref="K24" location="Etusivu!A1" display="Etusivulle"/>
    <hyperlink ref="K26" r:id="rId2" location="Urakanjakotaulukko!A1"/>
    <hyperlink ref="K28" r:id="rId3" location="'Tilinauha%20TT3'!A1"/>
    <hyperlink ref="K22:L22" location="'Urakka TT3 yhteensä'!A1" display="TT3 yhteensä"/>
    <hyperlink ref="K26:M26" location="Urakanjakotaulukko!A1" display="Urakanjakotaulukko"/>
    <hyperlink ref="K28:L28" location="'Tilinauha TT3'!A1" display="Tilinauha TT3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28"/>
  <sheetViews>
    <sheetView workbookViewId="0">
      <selection activeCell="H10" sqref="H10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9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170" t="s">
        <v>273</v>
      </c>
      <c r="C4" s="596"/>
      <c r="D4" s="596"/>
      <c r="E4" s="596"/>
      <c r="F4" s="596"/>
      <c r="G4" s="596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171" t="s">
        <v>287</v>
      </c>
      <c r="C5" s="596"/>
      <c r="D5" s="596"/>
      <c r="E5" s="596"/>
      <c r="F5" s="596"/>
      <c r="G5" s="596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172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3</v>
      </c>
      <c r="D7" s="163"/>
      <c r="E7" s="163"/>
      <c r="F7" s="163"/>
      <c r="G7" s="163"/>
      <c r="H7" s="173"/>
      <c r="I7" s="111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174"/>
      <c r="D8" s="164"/>
      <c r="E8" s="164"/>
      <c r="F8" s="164"/>
      <c r="G8" s="164"/>
      <c r="H8" s="67"/>
      <c r="I8" s="111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97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352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8" t="s">
        <v>353</v>
      </c>
      <c r="L17" s="107" t="s">
        <v>354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8" t="s">
        <v>355</v>
      </c>
      <c r="L18" s="107" t="s">
        <v>356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8" t="s">
        <v>357</v>
      </c>
      <c r="L19" s="107" t="s">
        <v>358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8" t="s">
        <v>359</v>
      </c>
      <c r="L20" s="107" t="s">
        <v>360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361</v>
      </c>
      <c r="L21" s="107" t="s">
        <v>362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  <c r="K22" s="598" t="s">
        <v>363</v>
      </c>
      <c r="L22" s="598"/>
    </row>
    <row r="23" spans="2:13" ht="15.75" x14ac:dyDescent="0.25">
      <c r="B23" s="109"/>
      <c r="C23" s="59"/>
      <c r="D23" s="5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  <c r="K24" s="108" t="s">
        <v>268</v>
      </c>
    </row>
    <row r="25" spans="2:13" ht="18" customHeight="1" x14ac:dyDescent="0.2">
      <c r="B25" s="597"/>
      <c r="C25" s="597"/>
      <c r="D25" s="597"/>
      <c r="E25" s="597"/>
      <c r="F25" s="597"/>
      <c r="G25" s="597"/>
      <c r="H25" s="597"/>
      <c r="I25" s="113" t="s">
        <v>325</v>
      </c>
      <c r="J25" s="50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  <c r="K26" s="598" t="s">
        <v>17</v>
      </c>
      <c r="L26" s="598"/>
      <c r="M26" s="598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598" t="s">
        <v>25</v>
      </c>
      <c r="L28" s="598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3-1'!A1" display="TT3-1"/>
    <hyperlink ref="L17" location="'Urakkatuntikirja TT3-6'!A1" display="TT3-6"/>
    <hyperlink ref="K18" location="'Urakkatuntikirja TT3-2'!A1" display="TT3-2"/>
    <hyperlink ref="L18" location="'Urakkatuntikirja TT3-7'!A1" display="TT3-7"/>
    <hyperlink ref="K19" location="'Urakkatuntikirja TT3-3'!A1" display="TT3-3"/>
    <hyperlink ref="L19" location="'Urakkatuntikirja TT3-8'!A1" display="TT3-8"/>
    <hyperlink ref="K20" location="'Urakkatuntikirja TT3-4'!A1" display="TT3-4"/>
    <hyperlink ref="L20" location="'Urakkatuntikirja TT3-9'!A1" display="TT3-9"/>
    <hyperlink ref="K21" location="'Urakkatuntikirja TT3-5'!A1" display="TT3-5"/>
    <hyperlink ref="L21" location="'Urakkatuntikirja TT3-10'!A1" display="TT3-10"/>
    <hyperlink ref="K22" r:id="rId1" location="'Urakka%20TT3%20yhteensä'!A1"/>
    <hyperlink ref="K24" location="Etusivu!A1" display="Etusivulle"/>
    <hyperlink ref="K26" r:id="rId2" location="Urakanjakotaulukko!A1"/>
    <hyperlink ref="K28" r:id="rId3" location="'Tilinauha%20TT3'!A1"/>
    <hyperlink ref="K22:L22" location="'Urakka TT3 yhteensä'!A1" display="TT3 yhteensä"/>
    <hyperlink ref="K26:M26" location="Urakanjakotaulukko!A1" display="Urakanjakotaulukko"/>
    <hyperlink ref="K28:L28" location="'Tilinauha TT3'!A1" display="Tilinauha TT3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28"/>
  <sheetViews>
    <sheetView workbookViewId="0">
      <selection activeCell="H21" sqref="H21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10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170" t="s">
        <v>273</v>
      </c>
      <c r="C4" s="596"/>
      <c r="D4" s="596"/>
      <c r="E4" s="596"/>
      <c r="F4" s="596"/>
      <c r="G4" s="596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171" t="s">
        <v>287</v>
      </c>
      <c r="C5" s="596"/>
      <c r="D5" s="596"/>
      <c r="E5" s="596"/>
      <c r="F5" s="596"/>
      <c r="G5" s="596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172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3</v>
      </c>
      <c r="D7" s="163"/>
      <c r="E7" s="163"/>
      <c r="F7" s="163"/>
      <c r="G7" s="163"/>
      <c r="H7" s="173"/>
      <c r="I7" s="111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174"/>
      <c r="D8" s="164"/>
      <c r="E8" s="164"/>
      <c r="F8" s="164"/>
      <c r="G8" s="164"/>
      <c r="H8" s="67"/>
      <c r="I8" s="111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352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8" t="s">
        <v>353</v>
      </c>
      <c r="L17" s="107" t="s">
        <v>354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8" t="s">
        <v>355</v>
      </c>
      <c r="L18" s="107" t="s">
        <v>356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8" t="s">
        <v>357</v>
      </c>
      <c r="L19" s="107" t="s">
        <v>358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8" t="s">
        <v>359</v>
      </c>
      <c r="L20" s="107" t="s">
        <v>360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361</v>
      </c>
      <c r="L21" s="107" t="s">
        <v>362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97"/>
      <c r="K22" s="598" t="s">
        <v>363</v>
      </c>
      <c r="L22" s="598"/>
    </row>
    <row r="23" spans="2:13" ht="15.75" x14ac:dyDescent="0.25">
      <c r="B23" s="109"/>
      <c r="C23" s="59"/>
      <c r="D23" s="5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  <c r="K24" s="108" t="s">
        <v>268</v>
      </c>
    </row>
    <row r="25" spans="2:13" ht="18" customHeight="1" x14ac:dyDescent="0.2">
      <c r="B25" s="597"/>
      <c r="C25" s="597"/>
      <c r="D25" s="597"/>
      <c r="E25" s="597"/>
      <c r="F25" s="597"/>
      <c r="G25" s="597"/>
      <c r="H25" s="597"/>
      <c r="I25" s="113" t="s">
        <v>325</v>
      </c>
      <c r="J25" s="50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  <c r="K26" s="598" t="s">
        <v>17</v>
      </c>
      <c r="L26" s="598"/>
      <c r="M26" s="598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598" t="s">
        <v>25</v>
      </c>
      <c r="L28" s="598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3-1'!A1" display="TT3-1"/>
    <hyperlink ref="L17" location="'Urakkatuntikirja TT3-6'!A1" display="TT3-6"/>
    <hyperlink ref="K18" location="'Urakkatuntikirja TT3-2'!A1" display="TT3-2"/>
    <hyperlink ref="L18" location="'Urakkatuntikirja TT3-7'!A1" display="TT3-7"/>
    <hyperlink ref="K19" location="'Urakkatuntikirja TT3-3'!A1" display="TT3-3"/>
    <hyperlink ref="L19" location="'Urakkatuntikirja TT3-8'!A1" display="TT3-8"/>
    <hyperlink ref="K20" location="'Urakkatuntikirja TT3-4'!A1" display="TT3-4"/>
    <hyperlink ref="L20" location="'Urakkatuntikirja TT3-9'!A1" display="TT3-9"/>
    <hyperlink ref="K21" location="'Urakkatuntikirja TT3-5'!A1" display="TT3-5"/>
    <hyperlink ref="L21" location="'Urakkatuntikirja TT3-10'!A1" display="TT3-10"/>
    <hyperlink ref="K22" r:id="rId1" location="'Urakka%20TT3%20yhteensä'!A1"/>
    <hyperlink ref="K24" location="Etusivu!A1" display="Etusivulle"/>
    <hyperlink ref="K26" r:id="rId2" location="Urakanjakotaulukko!A1"/>
    <hyperlink ref="K28" r:id="rId3" location="'Tilinauha%20TT3'!A1"/>
    <hyperlink ref="K22:L22" location="'Urakka TT3 yhteensä'!A1" display="TT3 yhteensä"/>
    <hyperlink ref="K26:M26" location="Urakanjakotaulukko!A1" display="Urakanjakotaulukko"/>
    <hyperlink ref="K28:L28" location="'Tilinauha TT3'!A1" display="Tilinauha TT3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3"/>
  <sheetViews>
    <sheetView workbookViewId="0">
      <selection activeCell="I32" sqref="I32"/>
    </sheetView>
  </sheetViews>
  <sheetFormatPr defaultRowHeight="15" x14ac:dyDescent="0.2"/>
  <cols>
    <col min="1" max="1" width="21.7109375" style="45" customWidth="1"/>
    <col min="2" max="2" width="9.5703125" style="45" customWidth="1"/>
    <col min="3" max="3" width="10.5703125" style="45" customWidth="1"/>
    <col min="4" max="4" width="9.140625" style="45"/>
    <col min="5" max="5" width="8.28515625" style="45" customWidth="1"/>
    <col min="6" max="6" width="10" style="45" customWidth="1"/>
    <col min="7" max="7" width="9.140625" style="45"/>
    <col min="8" max="8" width="8.7109375" style="45" customWidth="1"/>
    <col min="9" max="9" width="8.85546875" style="45" customWidth="1"/>
    <col min="10" max="10" width="8.5703125" style="45" customWidth="1"/>
    <col min="11" max="11" width="9.85546875" style="45" customWidth="1"/>
    <col min="12" max="12" width="12.140625" style="45" customWidth="1"/>
    <col min="13" max="16384" width="9.140625" style="45"/>
  </cols>
  <sheetData>
    <row r="1" spans="1:12" s="150" customFormat="1" x14ac:dyDescent="0.2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2" s="150" customFormat="1" ht="15.75" x14ac:dyDescent="0.2">
      <c r="A2" s="119"/>
      <c r="B2" s="344" t="s">
        <v>327</v>
      </c>
      <c r="C2" s="344"/>
      <c r="D2" s="344"/>
      <c r="E2" s="344"/>
      <c r="F2" s="344"/>
      <c r="G2" s="57"/>
      <c r="H2" s="57"/>
      <c r="I2" s="119"/>
      <c r="J2" s="119"/>
      <c r="K2" s="119"/>
      <c r="L2" s="97"/>
    </row>
    <row r="3" spans="1:12" s="150" customFormat="1" ht="15.75" x14ac:dyDescent="0.25">
      <c r="A3" s="119"/>
      <c r="B3" s="57"/>
      <c r="C3" s="56"/>
      <c r="D3" s="57"/>
      <c r="E3" s="57"/>
      <c r="F3" s="57"/>
      <c r="G3" s="57"/>
      <c r="H3" s="56"/>
      <c r="I3" s="119"/>
      <c r="J3" s="119"/>
      <c r="K3" s="119"/>
      <c r="L3" s="119"/>
    </row>
    <row r="4" spans="1:12" s="150" customFormat="1" x14ac:dyDescent="0.2">
      <c r="A4" s="57" t="s">
        <v>273</v>
      </c>
      <c r="B4" s="123"/>
      <c r="C4" s="345"/>
      <c r="D4" s="345"/>
      <c r="E4" s="345"/>
      <c r="F4" s="345"/>
      <c r="G4" s="123"/>
      <c r="H4" s="346"/>
      <c r="I4" s="125"/>
      <c r="J4" s="119"/>
      <c r="K4" s="119"/>
      <c r="L4" s="97"/>
    </row>
    <row r="5" spans="1:12" s="150" customFormat="1" ht="15.75" x14ac:dyDescent="0.25">
      <c r="A5" s="126" t="s">
        <v>275</v>
      </c>
      <c r="B5" s="127">
        <f>'Urakkatuntikirja TT3-1'!D6</f>
        <v>0</v>
      </c>
      <c r="C5" s="176"/>
      <c r="D5" s="176"/>
      <c r="E5" s="176"/>
      <c r="F5" s="176"/>
      <c r="G5" s="128"/>
      <c r="H5" s="177"/>
      <c r="I5" s="119"/>
      <c r="J5" s="119"/>
      <c r="K5" s="119"/>
      <c r="L5" s="97"/>
    </row>
    <row r="6" spans="1:12" s="150" customFormat="1" ht="15.75" x14ac:dyDescent="0.25">
      <c r="A6" s="56" t="s">
        <v>291</v>
      </c>
      <c r="B6" s="130">
        <v>3</v>
      </c>
      <c r="C6" s="74"/>
      <c r="D6" s="74"/>
      <c r="E6" s="74"/>
      <c r="F6" s="74"/>
      <c r="G6" s="75"/>
      <c r="H6" s="131"/>
      <c r="I6" s="119"/>
      <c r="J6" s="119"/>
      <c r="K6" s="119"/>
      <c r="L6" s="97"/>
    </row>
    <row r="7" spans="1:12" s="150" customFormat="1" x14ac:dyDescent="0.2">
      <c r="A7" s="57"/>
      <c r="B7" s="123"/>
      <c r="C7" s="74"/>
      <c r="D7" s="74"/>
      <c r="E7" s="74"/>
      <c r="F7" s="74"/>
      <c r="G7" s="75"/>
      <c r="H7" s="131"/>
      <c r="I7" s="119"/>
      <c r="J7" s="119"/>
      <c r="K7" s="119"/>
      <c r="L7" s="97"/>
    </row>
    <row r="8" spans="1:12" s="347" customFormat="1" ht="15.75" x14ac:dyDescent="0.25">
      <c r="A8" s="132" t="s">
        <v>328</v>
      </c>
      <c r="B8" s="133" t="s">
        <v>329</v>
      </c>
      <c r="C8" s="134" t="s">
        <v>330</v>
      </c>
      <c r="D8" s="133">
        <v>3</v>
      </c>
      <c r="E8" s="133">
        <v>4</v>
      </c>
      <c r="F8" s="134">
        <v>5</v>
      </c>
      <c r="G8" s="134">
        <v>6</v>
      </c>
      <c r="H8" s="134">
        <v>7</v>
      </c>
      <c r="I8" s="134">
        <v>8</v>
      </c>
      <c r="J8" s="134">
        <v>9</v>
      </c>
      <c r="K8" s="134">
        <v>10</v>
      </c>
      <c r="L8" s="134" t="s">
        <v>331</v>
      </c>
    </row>
    <row r="9" spans="1:12" s="267" customFormat="1" ht="15.75" x14ac:dyDescent="0.25">
      <c r="A9" s="56" t="s">
        <v>332</v>
      </c>
      <c r="B9" s="135">
        <f>'Urakkatuntikirja TT3-1'!H10+'Urakkatuntikirja TT3-1'!H17</f>
        <v>0</v>
      </c>
      <c r="C9" s="135">
        <f>'Urakkatuntikirja TT3-2'!H10+'Urakkatuntikirja TT3-2'!H17</f>
        <v>0</v>
      </c>
      <c r="D9" s="135">
        <f>'Urakkatuntikirja TT3-3'!H10+'Urakkatuntikirja TT3-3'!H17</f>
        <v>0</v>
      </c>
      <c r="E9" s="135">
        <f>'Urakkatuntikirja TT3-4'!H10+'Urakkatuntikirja TT3-4'!H17</f>
        <v>0</v>
      </c>
      <c r="F9" s="135">
        <f>'Urakkatuntikirja TT3-5'!H10+'Urakkatuntikirja TT3-5'!H17</f>
        <v>0</v>
      </c>
      <c r="G9" s="136">
        <f>'Urakkatuntikirja TT3-6'!H10+'Urakkatuntikirja TT3-6'!H17</f>
        <v>0</v>
      </c>
      <c r="H9" s="136">
        <f>'Urakkatuntikirja TT3-7'!H10+'Urakkatuntikirja TT3-7'!H17</f>
        <v>0</v>
      </c>
      <c r="I9" s="137">
        <f>'Urakkatuntikirja TT3-8'!H10+'Urakkatuntikirja TT3-8'!H17</f>
        <v>0</v>
      </c>
      <c r="J9" s="137">
        <f>'Urakkatuntikirja TT3-9'!H10+'Urakkatuntikirja TT3-9'!H17</f>
        <v>0</v>
      </c>
      <c r="K9" s="137">
        <f>'Urakkatuntikirja TT3-10'!H10+'Urakkatuntikirja TT3-10'!H17</f>
        <v>0</v>
      </c>
      <c r="L9" s="138">
        <f>SUM(B9:K9)</f>
        <v>0</v>
      </c>
    </row>
    <row r="10" spans="1:12" s="267" customFormat="1" ht="15.75" x14ac:dyDescent="0.25">
      <c r="A10" s="56" t="s">
        <v>333</v>
      </c>
      <c r="B10" s="139">
        <f>'Urakkatuntikirja TT3-1'!H11+'Urakkatuntikirja TT3-1'!H18</f>
        <v>0</v>
      </c>
      <c r="C10" s="139">
        <f>'Urakkatuntikirja TT3-2'!H11+'Urakkatuntikirja TT3-2'!H18</f>
        <v>0</v>
      </c>
      <c r="D10" s="139">
        <f>'Urakkatuntikirja TT3-3'!H11+'Urakkatuntikirja TT3-3'!H18</f>
        <v>0</v>
      </c>
      <c r="E10" s="139">
        <f>'Urakkatuntikirja TT3-4'!H11+'Urakkatuntikirja TT3-4'!H18</f>
        <v>0</v>
      </c>
      <c r="F10" s="139">
        <f>'Urakkatuntikirja TT3-5'!H11+'Urakkatuntikirja TT3-5'!H18</f>
        <v>0</v>
      </c>
      <c r="G10" s="139">
        <f>'Urakkatuntikirja TT3-6'!H11+'Urakkatuntikirja TT3-6'!H18</f>
        <v>0</v>
      </c>
      <c r="H10" s="139">
        <f>'Urakkatuntikirja TT3-7'!H11+'Urakkatuntikirja TT3-7'!H18</f>
        <v>0</v>
      </c>
      <c r="I10" s="139">
        <f>'Urakkatuntikirja TT3-8'!H11+'Urakkatuntikirja TT3-8'!H18</f>
        <v>0</v>
      </c>
      <c r="J10" s="139">
        <f>'Urakkatuntikirja TT3-9'!H11+'Urakkatuntikirja TT3-9'!H18</f>
        <v>0</v>
      </c>
      <c r="K10" s="139">
        <f>'Urakkatuntikirja TT3-10'!H11+'Urakkatuntikirja TT3-10'!H18</f>
        <v>0</v>
      </c>
      <c r="L10" s="138">
        <f>SUM(B10:K10)</f>
        <v>0</v>
      </c>
    </row>
    <row r="11" spans="1:12" s="267" customFormat="1" ht="15.75" x14ac:dyDescent="0.25">
      <c r="A11" s="56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8"/>
    </row>
    <row r="12" spans="1:12" s="150" customFormat="1" x14ac:dyDescent="0.2">
      <c r="A12" s="119" t="s">
        <v>334</v>
      </c>
      <c r="B12" s="136">
        <f>'Urakkatuntikirja TT3-1'!H13+'Urakkatuntikirja TT3-1'!H20</f>
        <v>0</v>
      </c>
      <c r="C12" s="136">
        <f>'Urakkatuntikirja TT3-2'!H13+'Urakkatuntikirja TT3-2'!H20</f>
        <v>0</v>
      </c>
      <c r="D12" s="136">
        <f>'Urakkatuntikirja TT3-3'!H13+'Urakkatuntikirja TT3-3'!H20</f>
        <v>0</v>
      </c>
      <c r="E12" s="136">
        <f>'Urakkatuntikirja TT3-4'!H13+'Urakkatuntikirja TT3-4'!H20</f>
        <v>0</v>
      </c>
      <c r="F12" s="135">
        <f>'Urakkatuntikirja TT3-5'!H13+'Urakkatuntikirja TT3-5'!H20</f>
        <v>0</v>
      </c>
      <c r="G12" s="135">
        <f>'Urakkatuntikirja TT3-6'!H13+'Urakkatuntikirja TT3-6'!H20</f>
        <v>0</v>
      </c>
      <c r="H12" s="135">
        <f>'Urakkatuntikirja TT3-7'!H13+'Urakkatuntikirja TT3-7'!H20</f>
        <v>0</v>
      </c>
      <c r="I12" s="135">
        <f>'Urakkatuntikirja TT3-8'!H13+'Urakkatuntikirja TT3-8'!H20</f>
        <v>0</v>
      </c>
      <c r="J12" s="135">
        <f>'Urakkatuntikirja TT3-9'!H13+'Urakkatuntikirja TT3-9'!H20</f>
        <v>0</v>
      </c>
      <c r="K12" s="136">
        <f>'Urakkatuntikirja TT3-10'!H13+'Urakkatuntikirja TT3-10'!H20</f>
        <v>0</v>
      </c>
      <c r="L12" s="140">
        <f t="shared" ref="L12:L19" si="0">SUM(B12:K12)</f>
        <v>0</v>
      </c>
    </row>
    <row r="13" spans="1:12" s="150" customFormat="1" x14ac:dyDescent="0.2">
      <c r="A13" s="141" t="s">
        <v>307</v>
      </c>
      <c r="B13" s="142">
        <f>'Urakkatuntikirja TT3-1'!H14+'Urakkatuntikirja TT3-1'!H21</f>
        <v>0</v>
      </c>
      <c r="C13" s="142">
        <f>'Urakkatuntikirja TT3-2'!H14+'Urakkatuntikirja TT3-2'!H21</f>
        <v>0</v>
      </c>
      <c r="D13" s="142">
        <f>'Urakkatuntikirja TT3-3'!H14+'Urakkatuntikirja TT3-3'!H21</f>
        <v>0</v>
      </c>
      <c r="E13" s="142">
        <f>'Urakkatuntikirja TT3-4'!H16+'Urakkatuntikirja TT3-4'!H24</f>
        <v>0</v>
      </c>
      <c r="F13" s="143">
        <f>'Urakkatuntikirja TT3-5'!H14+'Urakkatuntikirja TT3-5'!H21</f>
        <v>0</v>
      </c>
      <c r="G13" s="144">
        <f>'Urakkatuntikirja TT3-6'!H14+'Urakkatuntikirja TT3-6'!H21</f>
        <v>0</v>
      </c>
      <c r="H13" s="143">
        <f>'Urakkatuntikirja TT3-7'!H14+'Urakkatuntikirja TT3-7'!H21</f>
        <v>0</v>
      </c>
      <c r="I13" s="143">
        <f>'Urakkatuntikirja TT3-8'!H14+'Urakkatuntikirja TT3-8'!H21</f>
        <v>0</v>
      </c>
      <c r="J13" s="143">
        <f>'Urakkatuntikirja TT3-9'!H14+'Urakkatuntikirja TT3-9'!H21</f>
        <v>0</v>
      </c>
      <c r="K13" s="142">
        <f>'Urakkatuntikirja TT3-10'!H14+'Urakkatuntikirja TT3-10'!H21</f>
        <v>0</v>
      </c>
      <c r="L13" s="145">
        <f t="shared" si="0"/>
        <v>0</v>
      </c>
    </row>
    <row r="14" spans="1:12" s="150" customFormat="1" x14ac:dyDescent="0.2">
      <c r="A14" s="119" t="s">
        <v>335</v>
      </c>
      <c r="B14" s="136">
        <f>B10+(1.5*B12)+(2*B13)+B9</f>
        <v>0</v>
      </c>
      <c r="C14" s="136">
        <f t="shared" ref="C14:K14" si="1">C10+(1.5*C12)+(2*C13)+C9</f>
        <v>0</v>
      </c>
      <c r="D14" s="136">
        <f t="shared" si="1"/>
        <v>0</v>
      </c>
      <c r="E14" s="136">
        <f t="shared" si="1"/>
        <v>0</v>
      </c>
      <c r="F14" s="136">
        <f t="shared" si="1"/>
        <v>0</v>
      </c>
      <c r="G14" s="136">
        <f t="shared" si="1"/>
        <v>0</v>
      </c>
      <c r="H14" s="136">
        <f t="shared" si="1"/>
        <v>0</v>
      </c>
      <c r="I14" s="136">
        <f t="shared" si="1"/>
        <v>0</v>
      </c>
      <c r="J14" s="136">
        <f t="shared" si="1"/>
        <v>0</v>
      </c>
      <c r="K14" s="136">
        <f t="shared" si="1"/>
        <v>0</v>
      </c>
      <c r="L14" s="140">
        <f>SUM(B14:K14)</f>
        <v>0</v>
      </c>
    </row>
    <row r="15" spans="1:12" s="150" customFormat="1" x14ac:dyDescent="0.2">
      <c r="A15" s="119"/>
      <c r="B15" s="136"/>
      <c r="C15" s="136"/>
      <c r="D15" s="136"/>
      <c r="E15" s="136"/>
      <c r="F15" s="135"/>
      <c r="G15" s="146"/>
      <c r="H15" s="135"/>
      <c r="I15" s="147"/>
      <c r="J15" s="147"/>
      <c r="K15" s="140"/>
      <c r="L15" s="140"/>
    </row>
    <row r="16" spans="1:12" s="150" customFormat="1" x14ac:dyDescent="0.2">
      <c r="A16" s="119" t="s">
        <v>336</v>
      </c>
      <c r="B16" s="148">
        <f>'Omat tiedot TT3'!$E$11</f>
        <v>0</v>
      </c>
      <c r="C16" s="148">
        <f>'Omat tiedot TT3'!$E$11</f>
        <v>0</v>
      </c>
      <c r="D16" s="148">
        <f>'Omat tiedot TT3'!$E$11</f>
        <v>0</v>
      </c>
      <c r="E16" s="148">
        <f>'Omat tiedot TT3'!$E$11</f>
        <v>0</v>
      </c>
      <c r="F16" s="148">
        <f>'Omat tiedot TT3'!$E$11</f>
        <v>0</v>
      </c>
      <c r="G16" s="148">
        <f>'Omat tiedot TT3'!$E$11</f>
        <v>0</v>
      </c>
      <c r="H16" s="148">
        <f>'Omat tiedot TT3'!$E$11</f>
        <v>0</v>
      </c>
      <c r="I16" s="148">
        <f>'Omat tiedot TT3'!$E$11</f>
        <v>0</v>
      </c>
      <c r="J16" s="148">
        <f>'Omat tiedot TT3'!$E$11</f>
        <v>0</v>
      </c>
      <c r="K16" s="148">
        <f>'Omat tiedot TT3'!$E$11</f>
        <v>0</v>
      </c>
      <c r="L16" s="138"/>
    </row>
    <row r="17" spans="1:12" s="150" customFormat="1" x14ac:dyDescent="0.2">
      <c r="A17" s="119" t="s">
        <v>337</v>
      </c>
      <c r="B17" s="148">
        <f>'Omat tiedot TT3'!$E$9</f>
        <v>0</v>
      </c>
      <c r="C17" s="148">
        <f>'Omat tiedot TT3'!$E$9</f>
        <v>0</v>
      </c>
      <c r="D17" s="148">
        <f>'Omat tiedot TT3'!$E$9</f>
        <v>0</v>
      </c>
      <c r="E17" s="148">
        <f>'Omat tiedot TT3'!$E$9</f>
        <v>0</v>
      </c>
      <c r="F17" s="148">
        <f>'Omat tiedot TT3'!$E$9</f>
        <v>0</v>
      </c>
      <c r="G17" s="148">
        <f>'Omat tiedot TT3'!$E$9</f>
        <v>0</v>
      </c>
      <c r="H17" s="148">
        <f>'Omat tiedot TT3'!$E$9</f>
        <v>0</v>
      </c>
      <c r="I17" s="148">
        <f>'Omat tiedot TT3'!$E$9</f>
        <v>0</v>
      </c>
      <c r="J17" s="148">
        <f>'Omat tiedot TT3'!$E$9</f>
        <v>0</v>
      </c>
      <c r="K17" s="148">
        <f>'Omat tiedot TT3'!$E$9</f>
        <v>0</v>
      </c>
      <c r="L17" s="138"/>
    </row>
    <row r="18" spans="1:12" s="150" customFormat="1" x14ac:dyDescent="0.2">
      <c r="A18" s="119" t="s">
        <v>338</v>
      </c>
      <c r="B18" s="136">
        <f>(B9*B16)+(B10*B17)+(B12*(1.5*B17))+(B13*(2*B17))</f>
        <v>0</v>
      </c>
      <c r="C18" s="136">
        <f t="shared" ref="C18:K18" si="2">(C9*C16)+(C10*C17)+(C12*(1.5*C17))+(C13*(2*C17))</f>
        <v>0</v>
      </c>
      <c r="D18" s="136">
        <f t="shared" si="2"/>
        <v>0</v>
      </c>
      <c r="E18" s="136">
        <f t="shared" si="2"/>
        <v>0</v>
      </c>
      <c r="F18" s="136">
        <f t="shared" si="2"/>
        <v>0</v>
      </c>
      <c r="G18" s="136">
        <f t="shared" si="2"/>
        <v>0</v>
      </c>
      <c r="H18" s="136">
        <f t="shared" si="2"/>
        <v>0</v>
      </c>
      <c r="I18" s="136">
        <f t="shared" si="2"/>
        <v>0</v>
      </c>
      <c r="J18" s="136">
        <f t="shared" si="2"/>
        <v>0</v>
      </c>
      <c r="K18" s="136">
        <f t="shared" si="2"/>
        <v>0</v>
      </c>
      <c r="L18" s="140">
        <f t="shared" si="0"/>
        <v>0</v>
      </c>
    </row>
    <row r="19" spans="1:12" s="150" customFormat="1" x14ac:dyDescent="0.2">
      <c r="A19" s="119" t="s">
        <v>339</v>
      </c>
      <c r="B19" s="142">
        <f>B16*B9</f>
        <v>0</v>
      </c>
      <c r="C19" s="142">
        <f>C9*$C$16</f>
        <v>0</v>
      </c>
      <c r="D19" s="142">
        <f t="shared" ref="D19:K19" si="3">D9*$C$16</f>
        <v>0</v>
      </c>
      <c r="E19" s="142">
        <f t="shared" si="3"/>
        <v>0</v>
      </c>
      <c r="F19" s="142">
        <f t="shared" si="3"/>
        <v>0</v>
      </c>
      <c r="G19" s="142">
        <f t="shared" si="3"/>
        <v>0</v>
      </c>
      <c r="H19" s="142">
        <f t="shared" si="3"/>
        <v>0</v>
      </c>
      <c r="I19" s="142">
        <f t="shared" si="3"/>
        <v>0</v>
      </c>
      <c r="J19" s="142">
        <f t="shared" si="3"/>
        <v>0</v>
      </c>
      <c r="K19" s="142">
        <f t="shared" si="3"/>
        <v>0</v>
      </c>
      <c r="L19" s="145">
        <f t="shared" si="0"/>
        <v>0</v>
      </c>
    </row>
    <row r="20" spans="1:12" s="150" customFormat="1" x14ac:dyDescent="0.2">
      <c r="A20" s="119"/>
      <c r="B20" s="119"/>
      <c r="C20" s="119"/>
      <c r="D20" s="119"/>
      <c r="E20" s="119"/>
      <c r="F20" s="125"/>
      <c r="G20" s="125"/>
      <c r="H20" s="125"/>
      <c r="I20" s="125"/>
      <c r="J20" s="125"/>
      <c r="K20" s="119"/>
      <c r="L20" s="97"/>
    </row>
    <row r="21" spans="1:12" x14ac:dyDescent="0.2">
      <c r="A21" s="59"/>
      <c r="B21" s="59"/>
      <c r="C21" s="59"/>
      <c r="D21" s="59"/>
      <c r="E21" s="59"/>
      <c r="F21" s="161"/>
      <c r="G21" s="154"/>
      <c r="H21" s="162"/>
      <c r="I21" s="154"/>
      <c r="J21" s="154"/>
      <c r="K21" s="59"/>
      <c r="L21" s="50"/>
    </row>
    <row r="22" spans="1:12" x14ac:dyDescent="0.2">
      <c r="A22" s="59"/>
      <c r="B22" s="59"/>
      <c r="C22" s="59"/>
      <c r="D22" s="59"/>
      <c r="E22" s="59"/>
      <c r="F22" s="161"/>
      <c r="G22" s="154"/>
      <c r="H22" s="162"/>
      <c r="I22" s="154"/>
      <c r="J22" s="154"/>
      <c r="K22" s="59"/>
      <c r="L22" s="50"/>
    </row>
    <row r="23" spans="1:12" ht="18" customHeight="1" x14ac:dyDescent="0.2">
      <c r="A23" s="59" t="s">
        <v>326</v>
      </c>
      <c r="B23" s="163"/>
      <c r="C23" s="164"/>
      <c r="D23" s="164"/>
      <c r="E23" s="164"/>
      <c r="F23" s="164"/>
      <c r="G23" s="164"/>
      <c r="H23" s="95"/>
      <c r="I23" s="59" t="s">
        <v>325</v>
      </c>
      <c r="J23" s="59"/>
      <c r="K23" s="59"/>
      <c r="L23" s="50"/>
    </row>
    <row r="24" spans="1:12" ht="18" customHeight="1" x14ac:dyDescent="0.2">
      <c r="A24" s="59"/>
      <c r="B24" s="163"/>
      <c r="C24" s="163"/>
      <c r="D24" s="163"/>
      <c r="E24" s="163"/>
      <c r="F24" s="163"/>
      <c r="G24" s="163"/>
      <c r="H24" s="95"/>
      <c r="I24" s="59"/>
      <c r="J24" s="59"/>
      <c r="K24" s="59"/>
      <c r="L24" s="50"/>
    </row>
    <row r="25" spans="1:12" ht="18" customHeight="1" x14ac:dyDescent="0.2">
      <c r="A25" s="59"/>
      <c r="B25" s="163"/>
      <c r="C25" s="163"/>
      <c r="D25" s="163"/>
      <c r="E25" s="163"/>
      <c r="F25" s="163"/>
      <c r="G25" s="163"/>
      <c r="H25" s="95"/>
      <c r="I25" s="59"/>
      <c r="J25" s="59"/>
      <c r="K25" s="59"/>
      <c r="L25" s="50"/>
    </row>
    <row r="26" spans="1:12" ht="18" customHeight="1" x14ac:dyDescent="0.2">
      <c r="A26" s="59"/>
      <c r="B26" s="163"/>
      <c r="C26" s="163"/>
      <c r="D26" s="163"/>
      <c r="E26" s="163"/>
      <c r="F26" s="163"/>
      <c r="G26" s="163"/>
      <c r="H26" s="95"/>
      <c r="I26" s="59"/>
      <c r="J26" s="59"/>
      <c r="K26" s="59"/>
      <c r="L26" s="50"/>
    </row>
    <row r="27" spans="1:12" x14ac:dyDescent="0.2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0"/>
    </row>
    <row r="28" spans="1:12" ht="15.75" x14ac:dyDescent="0.25">
      <c r="A28" s="95"/>
      <c r="B28" s="165"/>
      <c r="C28" s="95"/>
      <c r="D28" s="95"/>
      <c r="E28" s="95"/>
      <c r="F28" s="95"/>
      <c r="G28" s="95"/>
      <c r="H28" s="95"/>
      <c r="I28" s="95"/>
      <c r="J28" s="95"/>
      <c r="K28" s="95"/>
    </row>
    <row r="29" spans="1:12" ht="15.75" x14ac:dyDescent="0.25">
      <c r="B29" s="165"/>
    </row>
    <row r="30" spans="1:12" s="150" customFormat="1" ht="15.75" x14ac:dyDescent="0.25">
      <c r="B30" s="335" t="s">
        <v>282</v>
      </c>
      <c r="C30" s="336"/>
      <c r="D30" s="336"/>
      <c r="E30" s="336"/>
      <c r="F30" s="336"/>
      <c r="G30" s="337"/>
      <c r="I30" s="342" t="s">
        <v>352</v>
      </c>
    </row>
    <row r="31" spans="1:12" s="150" customFormat="1" ht="15.75" x14ac:dyDescent="0.25">
      <c r="B31" s="338" t="s">
        <v>284</v>
      </c>
      <c r="C31" s="339"/>
      <c r="D31" s="339"/>
      <c r="E31" s="339"/>
      <c r="F31" s="339"/>
      <c r="G31" s="340"/>
    </row>
    <row r="32" spans="1:12" s="150" customFormat="1" ht="15.75" x14ac:dyDescent="0.25">
      <c r="B32" s="338" t="s">
        <v>286</v>
      </c>
      <c r="C32" s="339"/>
      <c r="D32" s="339"/>
      <c r="E32" s="339"/>
      <c r="F32" s="339"/>
      <c r="G32" s="340"/>
      <c r="I32" s="310" t="s">
        <v>353</v>
      </c>
      <c r="J32" s="343" t="s">
        <v>354</v>
      </c>
    </row>
    <row r="33" spans="1:11" s="150" customFormat="1" ht="15.75" x14ac:dyDescent="0.25">
      <c r="B33" s="338" t="s">
        <v>289</v>
      </c>
      <c r="C33" s="339"/>
      <c r="D33" s="339"/>
      <c r="E33" s="339"/>
      <c r="F33" s="339"/>
      <c r="G33" s="340"/>
      <c r="I33" s="310" t="s">
        <v>355</v>
      </c>
      <c r="J33" s="343" t="s">
        <v>356</v>
      </c>
    </row>
    <row r="34" spans="1:11" s="150" customFormat="1" ht="15.75" x14ac:dyDescent="0.25">
      <c r="B34" s="338" t="s">
        <v>290</v>
      </c>
      <c r="C34" s="339"/>
      <c r="D34" s="339"/>
      <c r="E34" s="339"/>
      <c r="F34" s="339"/>
      <c r="G34" s="340"/>
      <c r="I34" s="310" t="s">
        <v>357</v>
      </c>
      <c r="J34" s="343" t="s">
        <v>358</v>
      </c>
    </row>
    <row r="35" spans="1:11" s="150" customFormat="1" ht="15.75" x14ac:dyDescent="0.25">
      <c r="A35" s="349"/>
      <c r="B35" s="350" t="s">
        <v>292</v>
      </c>
      <c r="C35" s="351"/>
      <c r="D35" s="351"/>
      <c r="E35" s="351"/>
      <c r="F35" s="351"/>
      <c r="G35" s="352"/>
      <c r="H35" s="267"/>
      <c r="I35" s="310" t="s">
        <v>359</v>
      </c>
      <c r="J35" s="343" t="s">
        <v>360</v>
      </c>
    </row>
    <row r="36" spans="1:11" s="150" customFormat="1" ht="15.75" x14ac:dyDescent="0.25">
      <c r="B36" s="338" t="s">
        <v>293</v>
      </c>
      <c r="C36" s="339"/>
      <c r="D36" s="339"/>
      <c r="E36" s="339"/>
      <c r="F36" s="339"/>
      <c r="G36" s="340"/>
      <c r="I36" s="310" t="s">
        <v>361</v>
      </c>
      <c r="J36" s="343" t="s">
        <v>362</v>
      </c>
    </row>
    <row r="37" spans="1:11" s="150" customFormat="1" ht="15.75" x14ac:dyDescent="0.25">
      <c r="B37" s="338" t="s">
        <v>301</v>
      </c>
      <c r="C37" s="339"/>
      <c r="D37" s="339"/>
      <c r="E37" s="339"/>
      <c r="F37" s="339"/>
      <c r="G37" s="340"/>
      <c r="I37" s="587" t="s">
        <v>363</v>
      </c>
      <c r="J37" s="587"/>
    </row>
    <row r="38" spans="1:11" s="150" customFormat="1" ht="15.75" x14ac:dyDescent="0.25">
      <c r="B38" s="338" t="s">
        <v>303</v>
      </c>
      <c r="C38" s="339"/>
      <c r="D38" s="339"/>
      <c r="E38" s="339"/>
      <c r="F38" s="339"/>
      <c r="G38" s="340"/>
    </row>
    <row r="39" spans="1:11" s="150" customFormat="1" ht="15.75" x14ac:dyDescent="0.25">
      <c r="B39" s="353" t="s">
        <v>305</v>
      </c>
      <c r="C39" s="354"/>
      <c r="D39" s="354"/>
      <c r="E39" s="354"/>
      <c r="F39" s="354"/>
      <c r="G39" s="355"/>
      <c r="I39" s="310" t="s">
        <v>268</v>
      </c>
    </row>
    <row r="40" spans="1:11" s="150" customFormat="1" ht="15.75" x14ac:dyDescent="0.25">
      <c r="C40" s="342"/>
    </row>
    <row r="41" spans="1:11" s="150" customFormat="1" x14ac:dyDescent="0.2">
      <c r="I41" s="587" t="s">
        <v>17</v>
      </c>
      <c r="J41" s="587"/>
      <c r="K41" s="587"/>
    </row>
    <row r="42" spans="1:11" s="150" customFormat="1" x14ac:dyDescent="0.2"/>
    <row r="43" spans="1:11" s="150" customFormat="1" x14ac:dyDescent="0.2">
      <c r="I43" s="587" t="s">
        <v>25</v>
      </c>
      <c r="J43" s="587"/>
    </row>
  </sheetData>
  <mergeCells count="3">
    <mergeCell ref="I37:J37"/>
    <mergeCell ref="I41:K41"/>
    <mergeCell ref="I43:J43"/>
  </mergeCells>
  <hyperlinks>
    <hyperlink ref="I32" location="'Urakkatuntikirja TT3-1'!A1" display="TT3-1"/>
    <hyperlink ref="J32" location="'Urakkatuntikirja TT3-6'!A1" display="TT3-6"/>
    <hyperlink ref="I33" location="'Urakkatuntikirja TT3-2'!A1" display="TT3-2"/>
    <hyperlink ref="J33" location="'Urakkatuntikirja TT3-7'!A1" display="TT3-7"/>
    <hyperlink ref="I34" location="'Urakkatuntikirja TT3-3'!A1" display="TT3-3"/>
    <hyperlink ref="J34" location="'Urakkatuntikirja TT3-8'!A1" display="TT3-8"/>
    <hyperlink ref="I35" location="'Urakkatuntikirja TT3-4'!A1" display="TT3-4"/>
    <hyperlink ref="J35" location="'Urakkatuntikirja TT3-9'!A1" display="TT3-9"/>
    <hyperlink ref="I36" location="'Urakkatuntikirja TT3-5'!A1" display="TT3-5"/>
    <hyperlink ref="J36" location="'Urakkatuntikirja TT3-10'!A1" display="TT3-10"/>
    <hyperlink ref="I39" location="Etusivu!A1" display="Etusivulle"/>
    <hyperlink ref="I41" r:id="rId1" location="Urakanjakotaulukko!A1"/>
    <hyperlink ref="I43" r:id="rId2" location="'Tilinauha%20TT3'!A1"/>
    <hyperlink ref="I41:K41" location="Urakanjakotaulukko!A1" display="Urakanjakotaulukko"/>
    <hyperlink ref="I43:J43" location="'Tilinauha TT3'!A1" display="Tilinauha TT3"/>
    <hyperlink ref="I37:J37" location="'Urakka TT3 yhteensä'!A1" display="TT3 yhteensä"/>
    <hyperlink ref="I37" r:id="rId3" location="'Urakka%20TT3%20yhteensä'!A1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0"/>
  <sheetViews>
    <sheetView zoomScale="85" zoomScaleNormal="85" workbookViewId="0"/>
  </sheetViews>
  <sheetFormatPr defaultRowHeight="15" x14ac:dyDescent="0.2"/>
  <cols>
    <col min="1" max="1" width="2.140625" style="45" customWidth="1"/>
    <col min="2" max="2" width="31" style="45" customWidth="1"/>
    <col min="3" max="3" width="11.85546875" style="45" customWidth="1"/>
    <col min="4" max="4" width="13.85546875" style="45" customWidth="1"/>
    <col min="5" max="5" width="11.42578125" style="45" customWidth="1"/>
    <col min="6" max="6" width="11.7109375" style="45" customWidth="1"/>
    <col min="7" max="7" width="11.85546875" style="45" customWidth="1"/>
    <col min="8" max="8" width="12" style="45" customWidth="1"/>
    <col min="9" max="9" width="11" style="45" customWidth="1"/>
    <col min="10" max="10" width="11.28515625" style="45" customWidth="1"/>
    <col min="11" max="11" width="10.28515625" style="45" customWidth="1"/>
    <col min="12" max="12" width="11.42578125" style="45" customWidth="1"/>
    <col min="13" max="16384" width="9.140625" style="45"/>
  </cols>
  <sheetData>
    <row r="1" spans="1:12" x14ac:dyDescent="0.2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8" x14ac:dyDescent="0.25">
      <c r="A2" s="95"/>
      <c r="B2" s="59"/>
      <c r="C2" s="178" t="s">
        <v>364</v>
      </c>
      <c r="D2" s="120"/>
      <c r="E2" s="120"/>
      <c r="F2" s="120"/>
      <c r="G2" s="120"/>
      <c r="H2" s="122"/>
      <c r="I2" s="121"/>
      <c r="J2" s="59"/>
      <c r="K2" s="59"/>
      <c r="L2" s="108" t="s">
        <v>268</v>
      </c>
    </row>
    <row r="3" spans="1:12" ht="15.75" x14ac:dyDescent="0.25">
      <c r="A3" s="95"/>
      <c r="B3" s="59"/>
      <c r="C3" s="121"/>
      <c r="D3" s="122"/>
      <c r="E3" s="121"/>
      <c r="F3" s="121"/>
      <c r="G3" s="121"/>
      <c r="H3" s="121"/>
      <c r="I3" s="122"/>
      <c r="J3" s="59"/>
      <c r="K3" s="59"/>
      <c r="L3" s="59"/>
    </row>
    <row r="4" spans="1:12" s="150" customFormat="1" x14ac:dyDescent="0.2">
      <c r="A4" s="149"/>
      <c r="B4" s="131"/>
      <c r="C4" s="123"/>
      <c r="D4" s="345"/>
      <c r="E4" s="345"/>
      <c r="F4" s="345"/>
      <c r="G4" s="345"/>
      <c r="H4" s="123"/>
      <c r="I4" s="346"/>
      <c r="J4" s="125"/>
      <c r="K4" s="119"/>
      <c r="L4" s="119"/>
    </row>
    <row r="5" spans="1:12" s="150" customFormat="1" ht="15.75" x14ac:dyDescent="0.25">
      <c r="A5" s="149"/>
      <c r="B5" s="358"/>
      <c r="C5" s="128" t="s">
        <v>365</v>
      </c>
      <c r="D5" s="345"/>
      <c r="E5" s="345"/>
      <c r="F5" s="599">
        <f>Kokonaisurakka!Q13</f>
        <v>0</v>
      </c>
      <c r="G5" s="600"/>
      <c r="H5" s="128"/>
      <c r="I5" s="177"/>
      <c r="J5" s="119"/>
      <c r="K5" s="119"/>
      <c r="L5" s="119"/>
    </row>
    <row r="6" spans="1:12" s="150" customFormat="1" ht="15.75" x14ac:dyDescent="0.25">
      <c r="A6" s="149"/>
      <c r="B6" s="359"/>
      <c r="C6" s="123" t="s">
        <v>445</v>
      </c>
      <c r="D6" s="345"/>
      <c r="E6" s="345"/>
      <c r="F6" s="576">
        <v>2</v>
      </c>
      <c r="G6" s="345"/>
      <c r="H6" s="123"/>
      <c r="I6" s="131"/>
      <c r="J6" s="119"/>
      <c r="K6" s="119"/>
      <c r="L6" s="119"/>
    </row>
    <row r="7" spans="1:12" s="150" customFormat="1" x14ac:dyDescent="0.2">
      <c r="A7" s="96"/>
      <c r="B7" s="57"/>
      <c r="C7" s="123"/>
      <c r="D7" s="74"/>
      <c r="E7" s="74"/>
      <c r="F7" s="74"/>
      <c r="G7" s="74"/>
      <c r="H7" s="75"/>
      <c r="I7" s="131"/>
      <c r="J7" s="119"/>
      <c r="K7" s="119"/>
      <c r="L7" s="119"/>
    </row>
    <row r="8" spans="1:12" s="347" customFormat="1" ht="15.75" x14ac:dyDescent="0.25">
      <c r="A8" s="360"/>
      <c r="B8" s="180" t="s">
        <v>276</v>
      </c>
      <c r="C8" s="181" t="s">
        <v>329</v>
      </c>
      <c r="D8" s="182" t="s">
        <v>330</v>
      </c>
      <c r="E8" s="534">
        <v>3</v>
      </c>
      <c r="F8" s="553" t="s">
        <v>331</v>
      </c>
      <c r="G8" s="544"/>
      <c r="H8" s="544"/>
      <c r="I8" s="544"/>
      <c r="J8" s="544"/>
      <c r="K8" s="544"/>
      <c r="L8" s="544"/>
    </row>
    <row r="9" spans="1:12" s="159" customFormat="1" x14ac:dyDescent="0.2">
      <c r="A9" s="179"/>
      <c r="B9" s="357" t="s">
        <v>275</v>
      </c>
      <c r="C9" s="308"/>
      <c r="D9" s="308"/>
      <c r="E9" s="535"/>
      <c r="F9" s="554"/>
      <c r="G9" s="545"/>
      <c r="H9" s="545"/>
      <c r="I9" s="545"/>
      <c r="J9" s="545"/>
      <c r="K9" s="545"/>
      <c r="L9" s="545"/>
    </row>
    <row r="10" spans="1:12" s="267" customFormat="1" ht="15.75" x14ac:dyDescent="0.25">
      <c r="A10" s="361"/>
      <c r="B10" s="183" t="s">
        <v>332</v>
      </c>
      <c r="C10" s="184">
        <f>'Urakka TT 1 yhteensä'!L9</f>
        <v>70</v>
      </c>
      <c r="D10" s="184">
        <f>'Urakka TT2 yhteensä'!L9</f>
        <v>72</v>
      </c>
      <c r="E10" s="536">
        <f>'Urakka TT3 yhteensä'!L9</f>
        <v>0</v>
      </c>
      <c r="F10" s="555">
        <f>C10+D10+E10</f>
        <v>142</v>
      </c>
      <c r="G10" s="546"/>
      <c r="H10" s="546"/>
      <c r="I10" s="546"/>
      <c r="J10" s="546"/>
      <c r="K10" s="546"/>
      <c r="L10" s="546"/>
    </row>
    <row r="11" spans="1:12" s="267" customFormat="1" ht="15.75" x14ac:dyDescent="0.25">
      <c r="A11" s="361"/>
      <c r="B11" s="183" t="s">
        <v>333</v>
      </c>
      <c r="C11" s="185">
        <f>'Urakka TT 1 yhteensä'!L10</f>
        <v>10</v>
      </c>
      <c r="D11" s="185">
        <f>'Urakka TT2 yhteensä'!L10</f>
        <v>8</v>
      </c>
      <c r="E11" s="537">
        <f>'Urakka TT3 yhteensä'!$L$10</f>
        <v>0</v>
      </c>
      <c r="F11" s="555">
        <f t="shared" ref="F11:F19" si="0">C11+D11+E11</f>
        <v>18</v>
      </c>
      <c r="G11" s="547"/>
      <c r="H11" s="547"/>
      <c r="I11" s="547"/>
      <c r="J11" s="547"/>
      <c r="K11" s="547"/>
      <c r="L11" s="547"/>
    </row>
    <row r="12" spans="1:12" s="361" customFormat="1" ht="15.75" x14ac:dyDescent="0.25">
      <c r="B12" s="56"/>
      <c r="C12" s="186"/>
      <c r="D12" s="186"/>
      <c r="E12" s="186"/>
      <c r="F12" s="555"/>
      <c r="G12" s="547"/>
      <c r="H12" s="547"/>
      <c r="I12" s="547"/>
      <c r="J12" s="547"/>
      <c r="K12" s="547"/>
      <c r="L12" s="547"/>
    </row>
    <row r="13" spans="1:12" s="150" customFormat="1" x14ac:dyDescent="0.2">
      <c r="A13" s="96"/>
      <c r="B13" s="187" t="s">
        <v>334</v>
      </c>
      <c r="C13" s="188">
        <f>'Urakka TT 1 yhteensä'!L12</f>
        <v>0</v>
      </c>
      <c r="D13" s="188">
        <f>'Urakka TT2 yhteensä'!L12</f>
        <v>0</v>
      </c>
      <c r="E13" s="538">
        <f>'Urakka TT3 yhteensä'!$L$12</f>
        <v>0</v>
      </c>
      <c r="F13" s="555">
        <f t="shared" si="0"/>
        <v>0</v>
      </c>
      <c r="G13" s="546"/>
      <c r="H13" s="546"/>
      <c r="I13" s="546"/>
      <c r="J13" s="546"/>
      <c r="K13" s="546"/>
      <c r="L13" s="546"/>
    </row>
    <row r="14" spans="1:12" s="150" customFormat="1" x14ac:dyDescent="0.2">
      <c r="A14" s="96"/>
      <c r="B14" s="187" t="s">
        <v>307</v>
      </c>
      <c r="C14" s="188">
        <f>'Urakka TT 1 yhteensä'!L13</f>
        <v>0</v>
      </c>
      <c r="D14" s="188">
        <f>'Urakka TT2 yhteensä'!L13</f>
        <v>0</v>
      </c>
      <c r="E14" s="538">
        <f>'Urakka TT3 yhteensä'!$L$13</f>
        <v>0</v>
      </c>
      <c r="F14" s="555">
        <f t="shared" si="0"/>
        <v>0</v>
      </c>
      <c r="G14" s="546"/>
      <c r="H14" s="546"/>
      <c r="I14" s="546"/>
      <c r="J14" s="546"/>
      <c r="K14" s="546"/>
      <c r="L14" s="546"/>
    </row>
    <row r="15" spans="1:12" s="150" customFormat="1" x14ac:dyDescent="0.2">
      <c r="A15" s="96"/>
      <c r="B15" s="187" t="s">
        <v>335</v>
      </c>
      <c r="C15" s="188">
        <f>C11+(1.5*C13)+(2*C14)+C10</f>
        <v>80</v>
      </c>
      <c r="D15" s="188">
        <f>D11+(1.5*D13)+(2*D14)+D10</f>
        <v>80</v>
      </c>
      <c r="E15" s="538">
        <f t="shared" ref="E15" si="1">E11+(1.5*E13)+(2*E14)+E10</f>
        <v>0</v>
      </c>
      <c r="F15" s="555">
        <f t="shared" si="0"/>
        <v>160</v>
      </c>
      <c r="G15" s="546"/>
      <c r="H15" s="546"/>
      <c r="I15" s="546"/>
      <c r="J15" s="546"/>
      <c r="K15" s="546"/>
      <c r="L15" s="546"/>
    </row>
    <row r="16" spans="1:12" s="96" customFormat="1" x14ac:dyDescent="0.2">
      <c r="B16" s="119"/>
      <c r="C16" s="189"/>
      <c r="D16" s="189"/>
      <c r="E16" s="189"/>
      <c r="F16" s="555"/>
      <c r="G16" s="546"/>
      <c r="H16" s="548"/>
      <c r="I16" s="546"/>
      <c r="J16" s="549"/>
      <c r="K16" s="549"/>
      <c r="L16" s="549"/>
    </row>
    <row r="17" spans="1:12" s="150" customFormat="1" x14ac:dyDescent="0.2">
      <c r="A17" s="96"/>
      <c r="B17" s="187" t="s">
        <v>336</v>
      </c>
      <c r="C17" s="190">
        <f>'Omat tiedot TT1'!E11</f>
        <v>17.5</v>
      </c>
      <c r="D17" s="190">
        <f>'Omat tiedot TT2'!E17</f>
        <v>17.5</v>
      </c>
      <c r="E17" s="539">
        <f>'Omat tiedot TT3'!$E$11</f>
        <v>0</v>
      </c>
      <c r="F17" s="555"/>
      <c r="G17" s="550"/>
      <c r="H17" s="550"/>
      <c r="I17" s="550"/>
      <c r="J17" s="550"/>
      <c r="K17" s="550"/>
      <c r="L17" s="550"/>
    </row>
    <row r="18" spans="1:12" s="150" customFormat="1" x14ac:dyDescent="0.2">
      <c r="A18" s="96"/>
      <c r="B18" s="187" t="s">
        <v>337</v>
      </c>
      <c r="C18" s="190">
        <f>'Omat tiedot TT1'!E9</f>
        <v>17.5</v>
      </c>
      <c r="D18" s="190">
        <f>'Omat tiedot TT2'!E15</f>
        <v>17.5</v>
      </c>
      <c r="E18" s="539">
        <f>'Omat tiedot TT3'!$E$9</f>
        <v>0</v>
      </c>
      <c r="F18" s="555"/>
      <c r="G18" s="550"/>
      <c r="H18" s="550"/>
      <c r="I18" s="550"/>
      <c r="J18" s="550"/>
      <c r="K18" s="550"/>
      <c r="L18" s="550"/>
    </row>
    <row r="19" spans="1:12" s="150" customFormat="1" x14ac:dyDescent="0.2">
      <c r="A19" s="96"/>
      <c r="B19" s="187" t="s">
        <v>448</v>
      </c>
      <c r="C19" s="191">
        <f>C11*C18</f>
        <v>175</v>
      </c>
      <c r="D19" s="191">
        <f>D11*D18</f>
        <v>140</v>
      </c>
      <c r="E19" s="540">
        <f>E11*E18</f>
        <v>0</v>
      </c>
      <c r="F19" s="555">
        <f t="shared" si="0"/>
        <v>315</v>
      </c>
      <c r="G19" s="550"/>
      <c r="H19" s="550"/>
      <c r="I19" s="550"/>
      <c r="J19" s="550"/>
      <c r="K19" s="550"/>
      <c r="L19" s="550"/>
    </row>
    <row r="20" spans="1:12" x14ac:dyDescent="0.2">
      <c r="A20" s="95"/>
      <c r="B20" s="100" t="s">
        <v>446</v>
      </c>
      <c r="C20" s="309">
        <f>C17*C10</f>
        <v>1225</v>
      </c>
      <c r="D20" s="309">
        <f>D17*D10</f>
        <v>1260</v>
      </c>
      <c r="E20" s="541">
        <f>E10*E17</f>
        <v>0</v>
      </c>
      <c r="F20" s="555"/>
      <c r="G20" s="551"/>
      <c r="H20" s="551"/>
      <c r="I20" s="551"/>
      <c r="J20" s="551"/>
      <c r="K20" s="551"/>
      <c r="L20" s="551"/>
    </row>
    <row r="21" spans="1:12" s="150" customFormat="1" x14ac:dyDescent="0.2">
      <c r="A21" s="96"/>
      <c r="B21" s="187" t="s">
        <v>447</v>
      </c>
      <c r="C21" s="192">
        <f>(C22*C10)-C20</f>
        <v>-1225</v>
      </c>
      <c r="D21" s="192">
        <f>(D22*D10)-D20</f>
        <v>-1260</v>
      </c>
      <c r="E21" s="542">
        <f>(E22*E10)-E20</f>
        <v>0</v>
      </c>
      <c r="F21" s="556"/>
      <c r="G21" s="552"/>
      <c r="H21" s="552"/>
      <c r="I21" s="552"/>
      <c r="J21" s="552"/>
      <c r="K21" s="552"/>
      <c r="L21" s="552"/>
    </row>
    <row r="22" spans="1:12" s="150" customFormat="1" x14ac:dyDescent="0.2">
      <c r="A22" s="96"/>
      <c r="B22" s="187" t="s">
        <v>366</v>
      </c>
      <c r="C22" s="496">
        <f>F5/(C10+D10+E10)</f>
        <v>0</v>
      </c>
      <c r="D22" s="496">
        <f>C22</f>
        <v>0</v>
      </c>
      <c r="E22" s="543">
        <f>C22</f>
        <v>0</v>
      </c>
      <c r="F22" s="557">
        <f>F5/(C10+D10+E10)</f>
        <v>0</v>
      </c>
      <c r="G22" s="550"/>
      <c r="H22" s="550"/>
      <c r="I22" s="550"/>
      <c r="J22" s="550"/>
      <c r="K22" s="550"/>
      <c r="L22" s="550"/>
    </row>
    <row r="23" spans="1:12" x14ac:dyDescent="0.2">
      <c r="A23" s="95"/>
      <c r="B23" s="59"/>
      <c r="C23" s="59"/>
      <c r="D23" s="59"/>
      <c r="E23" s="59"/>
      <c r="F23" s="59"/>
      <c r="G23" s="161"/>
      <c r="H23" s="154"/>
      <c r="I23" s="162"/>
      <c r="J23" s="154"/>
      <c r="K23" s="154"/>
      <c r="L23" s="59"/>
    </row>
    <row r="24" spans="1:12" ht="18" customHeight="1" x14ac:dyDescent="0.2">
      <c r="A24" s="95"/>
      <c r="B24" s="173"/>
      <c r="C24" s="163"/>
      <c r="D24" s="163"/>
      <c r="E24" s="163"/>
      <c r="F24" s="163"/>
      <c r="G24" s="163"/>
      <c r="H24" s="163"/>
      <c r="I24" s="95"/>
      <c r="J24" s="59" t="s">
        <v>325</v>
      </c>
      <c r="K24" s="59"/>
      <c r="L24" s="59"/>
    </row>
    <row r="25" spans="1:12" s="150" customFormat="1" x14ac:dyDescent="0.2">
      <c r="A25" s="96"/>
      <c r="B25" s="119" t="s">
        <v>326</v>
      </c>
      <c r="C25" s="119"/>
      <c r="D25" s="119"/>
      <c r="E25" s="119"/>
      <c r="F25" s="119"/>
      <c r="G25" s="119"/>
      <c r="H25" s="119"/>
      <c r="I25" s="119"/>
      <c r="J25" s="119"/>
      <c r="K25" s="119"/>
      <c r="L25" s="119"/>
    </row>
    <row r="26" spans="1:12" x14ac:dyDescent="0.2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</row>
    <row r="27" spans="1:12" ht="15.75" x14ac:dyDescent="0.25">
      <c r="B27" s="45" t="s">
        <v>424</v>
      </c>
      <c r="D27" s="165"/>
    </row>
    <row r="28" spans="1:12" ht="15.75" x14ac:dyDescent="0.25">
      <c r="B28" s="45" t="s">
        <v>425</v>
      </c>
      <c r="D28" s="165"/>
    </row>
    <row r="29" spans="1:12" ht="15.75" x14ac:dyDescent="0.25">
      <c r="J29" s="193"/>
      <c r="K29" s="194"/>
    </row>
    <row r="30" spans="1:12" ht="15.75" x14ac:dyDescent="0.25">
      <c r="C30" s="335" t="s">
        <v>282</v>
      </c>
      <c r="D30" s="336"/>
      <c r="E30" s="336"/>
      <c r="F30" s="336"/>
      <c r="G30" s="336"/>
      <c r="H30" s="337"/>
      <c r="I30" s="150"/>
      <c r="J30" s="150"/>
      <c r="K30" s="150"/>
      <c r="L30" s="150"/>
    </row>
    <row r="31" spans="1:12" ht="15.75" x14ac:dyDescent="0.25">
      <c r="C31" s="338" t="s">
        <v>284</v>
      </c>
      <c r="D31" s="339"/>
      <c r="E31" s="339"/>
      <c r="F31" s="339"/>
      <c r="G31" s="339"/>
      <c r="H31" s="340"/>
      <c r="I31" s="150"/>
      <c r="J31" s="342"/>
      <c r="K31" s="150"/>
      <c r="L31" s="150"/>
    </row>
    <row r="32" spans="1:12" ht="15.75" x14ac:dyDescent="0.25">
      <c r="C32" s="338" t="s">
        <v>286</v>
      </c>
      <c r="D32" s="339"/>
      <c r="E32" s="339"/>
      <c r="F32" s="339"/>
      <c r="G32" s="339"/>
      <c r="H32" s="340"/>
      <c r="I32" s="150"/>
      <c r="J32" s="150"/>
      <c r="K32" s="150"/>
      <c r="L32" s="150"/>
    </row>
    <row r="33" spans="2:12" ht="15.75" x14ac:dyDescent="0.25">
      <c r="C33" s="338" t="s">
        <v>289</v>
      </c>
      <c r="D33" s="339"/>
      <c r="E33" s="339"/>
      <c r="F33" s="339"/>
      <c r="G33" s="339"/>
      <c r="H33" s="340"/>
      <c r="I33" s="150"/>
      <c r="J33" s="587"/>
      <c r="K33" s="587"/>
      <c r="L33" s="522"/>
    </row>
    <row r="34" spans="2:12" ht="15.75" x14ac:dyDescent="0.25">
      <c r="C34" s="338" t="s">
        <v>290</v>
      </c>
      <c r="D34" s="339"/>
      <c r="E34" s="339"/>
      <c r="F34" s="339"/>
      <c r="G34" s="339"/>
      <c r="H34" s="340"/>
      <c r="I34" s="150"/>
      <c r="J34" s="587"/>
      <c r="K34" s="587"/>
      <c r="L34" s="522"/>
    </row>
    <row r="35" spans="2:12" ht="15.75" x14ac:dyDescent="0.25">
      <c r="B35" s="166"/>
      <c r="C35" s="350" t="s">
        <v>292</v>
      </c>
      <c r="D35" s="351"/>
      <c r="E35" s="351"/>
      <c r="F35" s="351"/>
      <c r="G35" s="351"/>
      <c r="H35" s="352"/>
      <c r="I35" s="267"/>
      <c r="J35" s="587"/>
      <c r="K35" s="587"/>
      <c r="L35" s="522"/>
    </row>
    <row r="36" spans="2:12" ht="15.75" x14ac:dyDescent="0.25">
      <c r="C36" s="338" t="s">
        <v>293</v>
      </c>
      <c r="D36" s="339"/>
      <c r="E36" s="339"/>
      <c r="F36" s="339"/>
      <c r="G36" s="339"/>
      <c r="H36" s="340"/>
      <c r="I36" s="150"/>
      <c r="J36" s="587"/>
      <c r="K36" s="587"/>
      <c r="L36" s="522"/>
    </row>
    <row r="37" spans="2:12" ht="15.75" x14ac:dyDescent="0.25">
      <c r="C37" s="338" t="s">
        <v>301</v>
      </c>
      <c r="D37" s="339"/>
      <c r="E37" s="339"/>
      <c r="F37" s="339"/>
      <c r="G37" s="339"/>
      <c r="H37" s="340"/>
      <c r="I37" s="150"/>
      <c r="J37" s="587"/>
      <c r="K37" s="587"/>
      <c r="L37" s="522"/>
    </row>
    <row r="38" spans="2:12" ht="15.75" x14ac:dyDescent="0.25">
      <c r="C38" s="338" t="s">
        <v>303</v>
      </c>
      <c r="D38" s="339"/>
      <c r="E38" s="339"/>
      <c r="F38" s="339"/>
      <c r="G38" s="339"/>
      <c r="H38" s="340"/>
      <c r="I38" s="150"/>
      <c r="J38" s="150"/>
      <c r="K38" s="150"/>
      <c r="L38" s="150"/>
    </row>
    <row r="39" spans="2:12" ht="15.75" x14ac:dyDescent="0.25">
      <c r="C39" s="353" t="s">
        <v>305</v>
      </c>
      <c r="D39" s="354"/>
      <c r="E39" s="354"/>
      <c r="F39" s="354"/>
      <c r="G39" s="354"/>
      <c r="H39" s="355"/>
      <c r="I39" s="150"/>
      <c r="J39" s="150"/>
      <c r="K39" s="150"/>
      <c r="L39" s="150"/>
    </row>
    <row r="40" spans="2:12" ht="15.75" x14ac:dyDescent="0.25">
      <c r="D40" s="98"/>
    </row>
  </sheetData>
  <mergeCells count="6">
    <mergeCell ref="J36:K36"/>
    <mergeCell ref="J37:K37"/>
    <mergeCell ref="J35:K35"/>
    <mergeCell ref="F5:G5"/>
    <mergeCell ref="J33:K33"/>
    <mergeCell ref="J34:K34"/>
  </mergeCells>
  <hyperlinks>
    <hyperlink ref="L2" location="Etusivu!A1" display="Etusivulle"/>
  </hyperlinks>
  <pageMargins left="0.75" right="0.75" top="1" bottom="1" header="0.51180555555555562" footer="0.51180555555555562"/>
  <pageSetup paperSize="9" firstPageNumber="0" orientation="landscape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3"/>
  <sheetViews>
    <sheetView workbookViewId="0">
      <selection activeCell="I16" sqref="I16"/>
    </sheetView>
  </sheetViews>
  <sheetFormatPr defaultRowHeight="15" x14ac:dyDescent="0.2"/>
  <cols>
    <col min="1" max="3" width="9.140625" style="312"/>
    <col min="4" max="4" width="10.28515625" style="312" bestFit="1" customWidth="1"/>
    <col min="5" max="16384" width="9.140625" style="312"/>
  </cols>
  <sheetData>
    <row r="1" spans="1:13" x14ac:dyDescent="0.2">
      <c r="A1" s="312">
        <v>14</v>
      </c>
    </row>
    <row r="3" spans="1:13" s="329" customFormat="1" ht="15.75" x14ac:dyDescent="0.25">
      <c r="B3" s="330" t="s">
        <v>270</v>
      </c>
      <c r="C3" s="331"/>
      <c r="D3" s="331"/>
      <c r="E3" s="331"/>
      <c r="F3" s="331"/>
      <c r="G3" s="331"/>
      <c r="H3" s="331"/>
      <c r="I3" s="331"/>
      <c r="J3" s="331"/>
      <c r="K3" s="331"/>
      <c r="L3" s="332"/>
    </row>
    <row r="4" spans="1:13" s="329" customFormat="1" x14ac:dyDescent="0.2"/>
    <row r="5" spans="1:13" s="329" customFormat="1" x14ac:dyDescent="0.2">
      <c r="B5" s="322"/>
      <c r="C5" s="323"/>
      <c r="D5" s="323"/>
      <c r="E5" s="323"/>
      <c r="F5" s="323"/>
      <c r="G5" s="323"/>
      <c r="H5" s="561"/>
      <c r="I5" s="561"/>
      <c r="J5" s="561"/>
      <c r="K5" s="561"/>
      <c r="L5" s="561"/>
      <c r="M5" s="561"/>
    </row>
    <row r="6" spans="1:13" s="329" customFormat="1" ht="18" x14ac:dyDescent="0.25">
      <c r="B6" s="588" t="s">
        <v>271</v>
      </c>
      <c r="C6" s="588"/>
      <c r="D6" s="325"/>
      <c r="E6" s="277" t="s">
        <v>279</v>
      </c>
      <c r="F6" s="325"/>
      <c r="G6" s="568"/>
      <c r="H6" s="593"/>
      <c r="I6" s="593"/>
      <c r="J6" s="561"/>
      <c r="K6" s="561"/>
      <c r="L6" s="561"/>
      <c r="M6" s="561"/>
    </row>
    <row r="7" spans="1:13" s="329" customFormat="1" x14ac:dyDescent="0.2">
      <c r="B7" s="327"/>
      <c r="C7" s="325"/>
      <c r="D7" s="325"/>
      <c r="E7" s="325"/>
      <c r="F7" s="325"/>
      <c r="G7" s="569"/>
      <c r="H7" s="561"/>
      <c r="I7" s="561"/>
      <c r="J7" s="561"/>
      <c r="K7" s="561"/>
      <c r="L7" s="561"/>
      <c r="M7" s="561"/>
    </row>
    <row r="8" spans="1:13" x14ac:dyDescent="0.2">
      <c r="B8" s="327" t="s">
        <v>274</v>
      </c>
      <c r="C8" s="571"/>
      <c r="D8" s="572"/>
      <c r="E8" s="573"/>
      <c r="F8" s="573"/>
      <c r="G8" s="570"/>
      <c r="H8" s="561"/>
      <c r="I8" s="567"/>
      <c r="J8" s="567"/>
      <c r="K8" s="567"/>
      <c r="L8" s="567"/>
      <c r="M8" s="558"/>
    </row>
    <row r="9" spans="1:13" x14ac:dyDescent="0.2">
      <c r="A9" s="566"/>
      <c r="B9" s="561"/>
      <c r="C9" s="562"/>
      <c r="D9" s="562"/>
      <c r="E9" s="562"/>
      <c r="F9" s="562"/>
      <c r="G9" s="570"/>
      <c r="H9" s="561"/>
      <c r="I9" s="567"/>
      <c r="J9" s="567"/>
      <c r="K9" s="567"/>
      <c r="L9" s="567"/>
      <c r="M9" s="558"/>
    </row>
    <row r="10" spans="1:13" x14ac:dyDescent="0.2">
      <c r="A10" s="566"/>
      <c r="B10" s="561"/>
      <c r="C10" s="558"/>
      <c r="D10" s="562"/>
      <c r="E10" s="562"/>
      <c r="F10" s="562"/>
      <c r="G10" s="570"/>
      <c r="H10" s="561"/>
      <c r="I10" s="558"/>
      <c r="J10" s="567"/>
      <c r="K10" s="567"/>
      <c r="L10" s="567"/>
      <c r="M10" s="558"/>
    </row>
    <row r="11" spans="1:13" x14ac:dyDescent="0.2">
      <c r="A11" s="566"/>
      <c r="B11" s="561"/>
      <c r="C11" s="558"/>
      <c r="D11" s="562"/>
      <c r="E11" s="562"/>
      <c r="F11" s="562"/>
      <c r="G11" s="570"/>
      <c r="H11" s="561"/>
      <c r="I11" s="558"/>
      <c r="J11" s="567"/>
      <c r="K11" s="567"/>
      <c r="L11" s="567"/>
      <c r="M11" s="558"/>
    </row>
    <row r="12" spans="1:13" x14ac:dyDescent="0.2">
      <c r="A12" s="566"/>
      <c r="B12" s="558"/>
      <c r="C12" s="558"/>
      <c r="D12" s="558"/>
      <c r="E12" s="558"/>
      <c r="F12" s="558"/>
      <c r="G12" s="566"/>
      <c r="H12" s="558"/>
      <c r="I12" s="558"/>
      <c r="J12" s="558"/>
      <c r="K12" s="558"/>
      <c r="L12" s="558"/>
      <c r="M12" s="558"/>
    </row>
    <row r="13" spans="1:13" x14ac:dyDescent="0.2">
      <c r="A13" s="566"/>
      <c r="B13" s="561"/>
      <c r="C13" s="558"/>
      <c r="D13" s="562"/>
      <c r="E13" s="564"/>
      <c r="F13" s="558"/>
      <c r="G13" s="566"/>
      <c r="H13" s="558"/>
      <c r="I13" s="558"/>
      <c r="J13" s="558"/>
      <c r="K13" s="558"/>
      <c r="L13" s="558"/>
      <c r="M13" s="558"/>
    </row>
    <row r="14" spans="1:13" x14ac:dyDescent="0.2">
      <c r="A14" s="566"/>
      <c r="B14" s="558"/>
      <c r="C14" s="558"/>
      <c r="D14" s="558"/>
      <c r="E14" s="558"/>
      <c r="F14" s="558"/>
      <c r="G14" s="566"/>
    </row>
    <row r="15" spans="1:13" x14ac:dyDescent="0.2">
      <c r="A15" s="566"/>
      <c r="B15" s="594" t="s">
        <v>277</v>
      </c>
      <c r="C15" s="590"/>
      <c r="D15" s="590"/>
      <c r="E15" s="565">
        <v>17.5</v>
      </c>
      <c r="F15" s="313"/>
      <c r="G15" s="566"/>
    </row>
    <row r="16" spans="1:13" x14ac:dyDescent="0.2">
      <c r="A16" s="566"/>
      <c r="B16" s="595"/>
      <c r="C16" s="591"/>
      <c r="D16" s="591"/>
      <c r="E16" s="317"/>
      <c r="F16" s="313"/>
      <c r="G16" s="314"/>
      <c r="I16" s="333" t="s">
        <v>269</v>
      </c>
    </row>
    <row r="17" spans="1:11" x14ac:dyDescent="0.2">
      <c r="A17" s="566"/>
      <c r="B17" s="594" t="s">
        <v>278</v>
      </c>
      <c r="C17" s="590"/>
      <c r="D17" s="590"/>
      <c r="E17" s="318">
        <v>17.5</v>
      </c>
      <c r="F17" s="313"/>
      <c r="G17" s="314"/>
    </row>
    <row r="18" spans="1:11" x14ac:dyDescent="0.2">
      <c r="A18" s="566"/>
      <c r="B18" s="313"/>
      <c r="C18" s="313"/>
      <c r="D18" s="313"/>
      <c r="E18" s="313"/>
      <c r="F18" s="313"/>
      <c r="G18" s="314"/>
      <c r="I18" s="592"/>
      <c r="J18" s="592"/>
    </row>
    <row r="19" spans="1:11" x14ac:dyDescent="0.2">
      <c r="A19" s="566"/>
      <c r="B19" s="561"/>
      <c r="C19" s="558"/>
      <c r="D19" s="558"/>
      <c r="E19" s="559"/>
      <c r="F19" s="313"/>
      <c r="G19" s="314"/>
    </row>
    <row r="20" spans="1:11" x14ac:dyDescent="0.2">
      <c r="A20" s="566"/>
      <c r="B20" s="561"/>
      <c r="C20" s="558"/>
      <c r="D20" s="559"/>
      <c r="E20" s="558"/>
      <c r="F20" s="313"/>
      <c r="G20" s="314"/>
      <c r="I20" s="587" t="s">
        <v>17</v>
      </c>
      <c r="J20" s="587"/>
      <c r="K20" s="587"/>
    </row>
    <row r="21" spans="1:11" x14ac:dyDescent="0.2">
      <c r="A21" s="566"/>
      <c r="B21" s="561"/>
      <c r="C21" s="560"/>
      <c r="D21" s="561"/>
      <c r="E21" s="558"/>
      <c r="F21" s="313"/>
      <c r="G21" s="314"/>
    </row>
    <row r="22" spans="1:11" x14ac:dyDescent="0.2">
      <c r="A22" s="566"/>
      <c r="B22" s="561"/>
      <c r="C22" s="562"/>
      <c r="D22" s="561"/>
      <c r="E22" s="558"/>
      <c r="F22" s="313"/>
      <c r="G22" s="314"/>
    </row>
    <row r="23" spans="1:11" x14ac:dyDescent="0.2">
      <c r="A23" s="566"/>
      <c r="B23" s="319"/>
      <c r="C23" s="319"/>
      <c r="D23" s="319"/>
      <c r="E23" s="319"/>
      <c r="F23" s="319"/>
      <c r="G23" s="320"/>
    </row>
  </sheetData>
  <sheetProtection password="A274" sheet="1" objects="1" scenarios="1"/>
  <mergeCells count="7">
    <mergeCell ref="I20:K20"/>
    <mergeCell ref="B6:C6"/>
    <mergeCell ref="H6:I6"/>
    <mergeCell ref="B15:D15"/>
    <mergeCell ref="B16:D16"/>
    <mergeCell ref="B17:D17"/>
    <mergeCell ref="I18:J18"/>
  </mergeCells>
  <hyperlinks>
    <hyperlink ref="I16" location="Etusivu!A1" display="Etusivu"/>
    <hyperlink ref="I20" r:id="rId1" location="Urakanjakotaulukko!A1"/>
    <hyperlink ref="I20:K20" location="Urakanjakotaulukko!A1" display="Urakanjakotaulukko"/>
  </hyperlinks>
  <pageMargins left="0.75" right="0.75" top="1" bottom="1" header="0.51180555555555562" footer="0.51180555555555562"/>
  <pageSetup paperSize="9" firstPageNumber="0" orientation="portrait" horizontalDpi="300" verticalDpi="300" r:id="rId2"/>
  <headerFooter alignWithMargins="0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T326"/>
  <sheetViews>
    <sheetView workbookViewId="0">
      <selection activeCell="I2" sqref="I2"/>
    </sheetView>
  </sheetViews>
  <sheetFormatPr defaultRowHeight="12.75" x14ac:dyDescent="0.2"/>
  <cols>
    <col min="1" max="1" width="8.28515625" style="199" customWidth="1"/>
    <col min="2" max="2" width="42.7109375" style="200" customWidth="1"/>
    <col min="3" max="3" width="9.42578125" style="201" customWidth="1"/>
    <col min="4" max="4" width="10.140625" style="200" customWidth="1"/>
    <col min="5" max="5" width="12.85546875" style="200" customWidth="1"/>
    <col min="6" max="6" width="10" style="200" customWidth="1"/>
    <col min="7" max="7" width="10.85546875" style="211" customWidth="1"/>
    <col min="8" max="8" width="14" style="211" customWidth="1"/>
    <col min="9" max="9" width="11.7109375" style="200" customWidth="1"/>
    <col min="10" max="16384" width="9.140625" style="200"/>
  </cols>
  <sheetData>
    <row r="2" spans="1:46" ht="18" x14ac:dyDescent="0.25">
      <c r="B2" s="203" t="s">
        <v>367</v>
      </c>
      <c r="C2" s="200"/>
      <c r="D2" s="608" t="s">
        <v>368</v>
      </c>
      <c r="E2" s="608"/>
      <c r="F2" s="371">
        <v>1</v>
      </c>
      <c r="I2" s="310" t="s">
        <v>268</v>
      </c>
    </row>
    <row r="3" spans="1:46" ht="15.75" x14ac:dyDescent="0.25">
      <c r="B3" s="98"/>
      <c r="C3" s="205"/>
    </row>
    <row r="4" spans="1:46" s="300" customFormat="1" ht="15.75" x14ac:dyDescent="0.25">
      <c r="A4" s="311"/>
      <c r="B4" s="275"/>
      <c r="C4" s="244"/>
      <c r="G4" s="210"/>
      <c r="H4" s="210"/>
    </row>
    <row r="5" spans="1:46" s="295" customFormat="1" ht="15" customHeight="1" x14ac:dyDescent="0.25">
      <c r="A5" s="605" t="s">
        <v>26</v>
      </c>
      <c r="B5" s="605"/>
      <c r="C5" s="605"/>
      <c r="D5" s="300"/>
      <c r="G5" s="202"/>
      <c r="H5" s="202"/>
    </row>
    <row r="6" spans="1:46" s="295" customFormat="1" ht="15" customHeight="1" x14ac:dyDescent="0.25">
      <c r="A6" s="275"/>
      <c r="B6" s="202"/>
      <c r="C6" s="202"/>
      <c r="D6" s="300"/>
      <c r="G6" s="202"/>
      <c r="H6" s="202"/>
    </row>
    <row r="7" spans="1:46" s="295" customFormat="1" ht="15" customHeight="1" x14ac:dyDescent="0.2">
      <c r="A7" s="195" t="s">
        <v>369</v>
      </c>
      <c r="C7" s="305"/>
      <c r="D7" s="300"/>
      <c r="G7" s="202"/>
      <c r="H7" s="202"/>
    </row>
    <row r="8" spans="1:46" s="295" customFormat="1" ht="15" customHeight="1" x14ac:dyDescent="0.2">
      <c r="A8" s="195" t="s">
        <v>370</v>
      </c>
      <c r="C8" s="305"/>
      <c r="D8" s="300"/>
      <c r="G8" s="202"/>
      <c r="H8" s="202"/>
    </row>
    <row r="9" spans="1:46" s="295" customFormat="1" ht="15" customHeight="1" x14ac:dyDescent="0.2">
      <c r="A9" s="195" t="s">
        <v>371</v>
      </c>
      <c r="C9" s="305"/>
      <c r="D9" s="300"/>
      <c r="G9" s="202"/>
      <c r="H9" s="202"/>
    </row>
    <row r="10" spans="1:46" s="295" customFormat="1" ht="15" customHeight="1" x14ac:dyDescent="0.2">
      <c r="A10" s="195" t="s">
        <v>372</v>
      </c>
      <c r="C10" s="305"/>
      <c r="D10" s="300"/>
      <c r="G10" s="202"/>
      <c r="H10" s="202"/>
    </row>
    <row r="11" spans="1:46" s="295" customFormat="1" ht="15" customHeight="1" x14ac:dyDescent="0.2">
      <c r="A11" s="195" t="s">
        <v>373</v>
      </c>
      <c r="C11" s="305"/>
      <c r="D11" s="300"/>
      <c r="G11" s="202"/>
      <c r="H11" s="202"/>
    </row>
    <row r="12" spans="1:46" s="300" customFormat="1" ht="15" customHeight="1" x14ac:dyDescent="0.2">
      <c r="A12" s="604" t="s">
        <v>374</v>
      </c>
      <c r="B12" s="604"/>
      <c r="C12" s="233"/>
      <c r="G12" s="210"/>
      <c r="H12" s="210"/>
    </row>
    <row r="13" spans="1:46" s="300" customFormat="1" ht="15" customHeight="1" x14ac:dyDescent="0.2">
      <c r="A13" s="196" t="s">
        <v>375</v>
      </c>
      <c r="C13" s="233"/>
      <c r="G13" s="210"/>
      <c r="H13" s="210"/>
    </row>
    <row r="14" spans="1:46" s="300" customFormat="1" ht="15" customHeight="1" x14ac:dyDescent="0.2">
      <c r="A14" s="311"/>
      <c r="C14" s="233"/>
      <c r="G14" s="210"/>
      <c r="H14" s="210"/>
    </row>
    <row r="15" spans="1:46" s="295" customFormat="1" ht="15" customHeight="1" x14ac:dyDescent="0.2">
      <c r="A15" s="372" t="s">
        <v>29</v>
      </c>
      <c r="B15" s="373"/>
      <c r="C15" s="374"/>
      <c r="D15" s="373"/>
      <c r="E15" s="373"/>
      <c r="F15" s="373"/>
      <c r="G15" s="213"/>
      <c r="H15" s="213"/>
    </row>
    <row r="16" spans="1:46" s="378" customFormat="1" ht="15" customHeight="1" x14ac:dyDescent="0.2">
      <c r="A16" s="375" t="s">
        <v>30</v>
      </c>
      <c r="B16" s="376"/>
      <c r="C16" s="215" t="s">
        <v>376</v>
      </c>
      <c r="D16" s="376" t="s">
        <v>377</v>
      </c>
      <c r="E16" s="218" t="s">
        <v>431</v>
      </c>
      <c r="F16" s="377" t="s">
        <v>379</v>
      </c>
      <c r="G16" s="218" t="s">
        <v>380</v>
      </c>
      <c r="H16" s="218" t="s">
        <v>377</v>
      </c>
      <c r="I16" s="601" t="s">
        <v>381</v>
      </c>
      <c r="J16" s="601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  <c r="AE16" s="300"/>
      <c r="AF16" s="300"/>
      <c r="AG16" s="300"/>
      <c r="AH16" s="300"/>
      <c r="AI16" s="300"/>
      <c r="AJ16" s="300"/>
      <c r="AK16" s="300"/>
      <c r="AL16" s="300"/>
      <c r="AM16" s="300"/>
      <c r="AN16" s="300"/>
      <c r="AO16" s="300"/>
      <c r="AP16" s="300"/>
      <c r="AQ16" s="300"/>
      <c r="AR16" s="300"/>
      <c r="AS16" s="300"/>
      <c r="AT16" s="300"/>
    </row>
    <row r="17" spans="1:10" ht="15" customHeight="1" x14ac:dyDescent="0.2">
      <c r="A17" s="379" t="s">
        <v>33</v>
      </c>
      <c r="B17" s="379" t="s">
        <v>34</v>
      </c>
      <c r="C17" s="221">
        <f>'Hinnat 2015'!D11</f>
        <v>0.35</v>
      </c>
      <c r="D17" s="222"/>
      <c r="E17" s="223"/>
      <c r="F17" s="224">
        <v>0</v>
      </c>
      <c r="G17" s="225">
        <f>(C17*E17)+(F17*(C17*E17))</f>
        <v>0</v>
      </c>
      <c r="H17" s="226">
        <f>(D17*E17)+(F17*(D17*E17))</f>
        <v>0</v>
      </c>
      <c r="I17" s="602"/>
      <c r="J17" s="602"/>
    </row>
    <row r="18" spans="1:10" ht="15" customHeight="1" x14ac:dyDescent="0.2">
      <c r="A18" s="379" t="s">
        <v>36</v>
      </c>
      <c r="B18" s="379" t="s">
        <v>37</v>
      </c>
      <c r="C18" s="221">
        <f>'Hinnat 2015'!D12</f>
        <v>0.9</v>
      </c>
      <c r="D18" s="222"/>
      <c r="E18" s="223"/>
      <c r="F18" s="224">
        <v>0</v>
      </c>
      <c r="G18" s="225">
        <f t="shared" ref="G18:G30" si="0">(C18*E18)+(F18*(C18*E18))</f>
        <v>0</v>
      </c>
      <c r="H18" s="226">
        <f>(D18*E18)+(F18*(D18*E18))</f>
        <v>0</v>
      </c>
      <c r="I18" s="602"/>
      <c r="J18" s="602"/>
    </row>
    <row r="19" spans="1:10" ht="15" customHeight="1" x14ac:dyDescent="0.2">
      <c r="A19" s="379" t="s">
        <v>38</v>
      </c>
      <c r="B19" s="379" t="s">
        <v>39</v>
      </c>
      <c r="C19" s="221">
        <f>'Hinnat 2015'!D13</f>
        <v>0.74</v>
      </c>
      <c r="D19" s="222"/>
      <c r="E19" s="223"/>
      <c r="F19" s="224">
        <v>0</v>
      </c>
      <c r="G19" s="225">
        <f t="shared" si="0"/>
        <v>0</v>
      </c>
      <c r="H19" s="226">
        <f>(D19*E19)+(F19*(D19*E19))</f>
        <v>0</v>
      </c>
      <c r="I19" s="602"/>
      <c r="J19" s="602"/>
    </row>
    <row r="20" spans="1:10" ht="15" customHeight="1" x14ac:dyDescent="0.2">
      <c r="A20" s="379" t="s">
        <v>40</v>
      </c>
      <c r="B20" s="379" t="s">
        <v>41</v>
      </c>
      <c r="C20" s="221">
        <f>'Hinnat 2015'!D14</f>
        <v>0.78</v>
      </c>
      <c r="D20" s="222"/>
      <c r="E20" s="223"/>
      <c r="F20" s="224">
        <v>0</v>
      </c>
      <c r="G20" s="225">
        <f t="shared" si="0"/>
        <v>0</v>
      </c>
      <c r="H20" s="226">
        <f t="shared" ref="H20:H30" si="1">(D20*E20)+(F20*(D20*E20))</f>
        <v>0</v>
      </c>
      <c r="I20" s="602"/>
      <c r="J20" s="602"/>
    </row>
    <row r="21" spans="1:10" ht="15" customHeight="1" x14ac:dyDescent="0.2">
      <c r="A21" s="379" t="s">
        <v>42</v>
      </c>
      <c r="B21" s="379" t="s">
        <v>43</v>
      </c>
      <c r="C21" s="221">
        <f>'Hinnat 2015'!D15</f>
        <v>0.34</v>
      </c>
      <c r="D21" s="222"/>
      <c r="E21" s="223"/>
      <c r="F21" s="224">
        <v>0</v>
      </c>
      <c r="G21" s="225">
        <f t="shared" si="0"/>
        <v>0</v>
      </c>
      <c r="H21" s="226">
        <f t="shared" si="1"/>
        <v>0</v>
      </c>
      <c r="I21" s="602"/>
      <c r="J21" s="602"/>
    </row>
    <row r="22" spans="1:10" ht="15" customHeight="1" x14ac:dyDescent="0.2">
      <c r="A22" s="380" t="s">
        <v>44</v>
      </c>
      <c r="B22" s="381"/>
      <c r="C22" s="227"/>
      <c r="D22" s="228"/>
      <c r="E22" s="228"/>
      <c r="F22" s="224"/>
      <c r="G22" s="229"/>
      <c r="H22" s="230"/>
      <c r="I22" s="231"/>
      <c r="J22" s="232"/>
    </row>
    <row r="23" spans="1:10" ht="15" customHeight="1" x14ac:dyDescent="0.2">
      <c r="A23" s="379" t="s">
        <v>45</v>
      </c>
      <c r="B23" s="379" t="s">
        <v>34</v>
      </c>
      <c r="C23" s="221">
        <f>'Hinnat 2015'!D17</f>
        <v>0.53</v>
      </c>
      <c r="D23" s="222"/>
      <c r="E23" s="223"/>
      <c r="F23" s="224">
        <v>0</v>
      </c>
      <c r="G23" s="225">
        <f t="shared" si="0"/>
        <v>0</v>
      </c>
      <c r="H23" s="226">
        <f t="shared" si="1"/>
        <v>0</v>
      </c>
      <c r="I23" s="602"/>
      <c r="J23" s="602"/>
    </row>
    <row r="24" spans="1:10" ht="15" customHeight="1" x14ac:dyDescent="0.2">
      <c r="A24" s="379" t="s">
        <v>46</v>
      </c>
      <c r="B24" s="379" t="s">
        <v>37</v>
      </c>
      <c r="C24" s="221">
        <f>'Hinnat 2015'!D18</f>
        <v>1.32</v>
      </c>
      <c r="D24" s="222"/>
      <c r="E24" s="223"/>
      <c r="F24" s="224">
        <v>0</v>
      </c>
      <c r="G24" s="225">
        <f t="shared" si="0"/>
        <v>0</v>
      </c>
      <c r="H24" s="226">
        <f t="shared" si="1"/>
        <v>0</v>
      </c>
      <c r="I24" s="602"/>
      <c r="J24" s="602"/>
    </row>
    <row r="25" spans="1:10" ht="15" customHeight="1" x14ac:dyDescent="0.2">
      <c r="A25" s="379" t="s">
        <v>47</v>
      </c>
      <c r="B25" s="379" t="s">
        <v>39</v>
      </c>
      <c r="C25" s="221">
        <f>'Hinnat 2015'!D19</f>
        <v>0.97</v>
      </c>
      <c r="D25" s="222"/>
      <c r="E25" s="223"/>
      <c r="F25" s="224">
        <v>0</v>
      </c>
      <c r="G25" s="225">
        <f t="shared" si="0"/>
        <v>0</v>
      </c>
      <c r="H25" s="226">
        <f t="shared" si="1"/>
        <v>0</v>
      </c>
      <c r="I25" s="602"/>
      <c r="J25" s="602"/>
    </row>
    <row r="26" spans="1:10" ht="15" customHeight="1" x14ac:dyDescent="0.2">
      <c r="A26" s="379" t="s">
        <v>48</v>
      </c>
      <c r="B26" s="379" t="s">
        <v>49</v>
      </c>
      <c r="C26" s="221">
        <f>'Hinnat 2015'!D20</f>
        <v>0.97</v>
      </c>
      <c r="D26" s="222"/>
      <c r="E26" s="223"/>
      <c r="F26" s="224">
        <v>0</v>
      </c>
      <c r="G26" s="225">
        <f t="shared" si="0"/>
        <v>0</v>
      </c>
      <c r="H26" s="226">
        <f t="shared" si="1"/>
        <v>0</v>
      </c>
      <c r="I26" s="602"/>
      <c r="J26" s="602"/>
    </row>
    <row r="27" spans="1:10" ht="15" customHeight="1" x14ac:dyDescent="0.2">
      <c r="A27" s="379" t="s">
        <v>50</v>
      </c>
      <c r="B27" s="379" t="s">
        <v>43</v>
      </c>
      <c r="C27" s="221">
        <f>'Hinnat 2015'!D21</f>
        <v>0.34</v>
      </c>
      <c r="D27" s="222"/>
      <c r="E27" s="223"/>
      <c r="F27" s="224">
        <v>0</v>
      </c>
      <c r="G27" s="225">
        <f t="shared" si="0"/>
        <v>0</v>
      </c>
      <c r="H27" s="226">
        <f t="shared" si="1"/>
        <v>0</v>
      </c>
      <c r="I27" s="602"/>
      <c r="J27" s="602"/>
    </row>
    <row r="28" spans="1:10" ht="15" customHeight="1" x14ac:dyDescent="0.2">
      <c r="A28" s="380" t="s">
        <v>51</v>
      </c>
      <c r="B28" s="295"/>
      <c r="C28" s="227"/>
      <c r="D28" s="228"/>
      <c r="E28" s="228"/>
      <c r="F28" s="224"/>
      <c r="G28" s="229"/>
      <c r="H28" s="227"/>
      <c r="I28" s="231"/>
      <c r="J28" s="232"/>
    </row>
    <row r="29" spans="1:10" ht="15" customHeight="1" x14ac:dyDescent="0.2">
      <c r="A29" s="516" t="s">
        <v>52</v>
      </c>
      <c r="B29" s="516" t="s">
        <v>53</v>
      </c>
      <c r="C29" s="505">
        <f>'Hinnat 2015'!D23</f>
        <v>3.37</v>
      </c>
      <c r="D29" s="506"/>
      <c r="E29" s="503"/>
      <c r="F29" s="507">
        <v>0</v>
      </c>
      <c r="G29" s="249">
        <f t="shared" si="0"/>
        <v>0</v>
      </c>
      <c r="H29" s="504">
        <f t="shared" si="1"/>
        <v>0</v>
      </c>
      <c r="I29" s="231"/>
      <c r="J29" s="232"/>
    </row>
    <row r="30" spans="1:10" ht="15" customHeight="1" x14ac:dyDescent="0.2">
      <c r="A30" s="517" t="s">
        <v>429</v>
      </c>
      <c r="B30" s="517" t="s">
        <v>430</v>
      </c>
      <c r="C30" s="518">
        <f>'Hinnat 2015'!D24</f>
        <v>0.25</v>
      </c>
      <c r="D30" s="512"/>
      <c r="E30" s="513"/>
      <c r="F30" s="514">
        <f>F29</f>
        <v>0</v>
      </c>
      <c r="G30" s="511">
        <f t="shared" si="0"/>
        <v>0</v>
      </c>
      <c r="H30" s="515">
        <f t="shared" si="1"/>
        <v>0</v>
      </c>
      <c r="I30" s="209"/>
      <c r="J30" s="209"/>
    </row>
    <row r="31" spans="1:10" s="236" customFormat="1" ht="15" customHeight="1" x14ac:dyDescent="0.2">
      <c r="A31" s="195"/>
      <c r="B31" s="195"/>
      <c r="C31" s="233"/>
      <c r="D31" s="195" t="s">
        <v>331</v>
      </c>
      <c r="E31" s="508">
        <f>SUM(E17:E21,E23:E27,E29)</f>
        <v>0</v>
      </c>
      <c r="F31" s="195"/>
      <c r="G31" s="509">
        <f>SUM(G17:G30)</f>
        <v>0</v>
      </c>
      <c r="H31" s="510">
        <f>SUM(H17:H30)</f>
        <v>0</v>
      </c>
    </row>
    <row r="32" spans="1:10" s="295" customFormat="1" ht="15" customHeight="1" x14ac:dyDescent="0.2">
      <c r="A32" s="300"/>
      <c r="B32" s="300"/>
      <c r="C32" s="244"/>
      <c r="D32" s="195" t="s">
        <v>382</v>
      </c>
      <c r="F32" s="300"/>
      <c r="G32" s="210"/>
      <c r="H32" s="237">
        <f>MAX(G17:H17)+MAX(G18:H18)+MAX(G19:H19)+MAX(G21:H21)+MAX(G20:H20)+MAX(G23:H23)+MAX(G24:H24)+MAX(G25:H25)+MAX(G26:H26)+MAX(G27:H27)+MAX(G29:H29)</f>
        <v>0</v>
      </c>
    </row>
    <row r="33" spans="1:46" s="300" customFormat="1" ht="15" customHeight="1" x14ac:dyDescent="0.2">
      <c r="A33" s="297"/>
      <c r="C33" s="233"/>
      <c r="G33" s="210"/>
      <c r="H33" s="210"/>
    </row>
    <row r="34" spans="1:46" s="300" customFormat="1" ht="15" customHeight="1" x14ac:dyDescent="0.25">
      <c r="A34" s="605" t="s">
        <v>54</v>
      </c>
      <c r="B34" s="605"/>
      <c r="C34" s="605"/>
      <c r="G34" s="210"/>
      <c r="H34" s="210"/>
    </row>
    <row r="35" spans="1:46" s="300" customFormat="1" ht="15" customHeight="1" x14ac:dyDescent="0.25">
      <c r="A35" s="605" t="s">
        <v>55</v>
      </c>
      <c r="B35" s="605"/>
      <c r="C35" s="605"/>
      <c r="G35" s="210"/>
      <c r="H35" s="210"/>
    </row>
    <row r="36" spans="1:46" s="300" customFormat="1" ht="15" customHeight="1" x14ac:dyDescent="0.25">
      <c r="A36" s="275"/>
      <c r="B36" s="202"/>
      <c r="C36" s="202"/>
      <c r="G36" s="210"/>
      <c r="H36" s="210"/>
    </row>
    <row r="37" spans="1:46" s="295" customFormat="1" ht="15" customHeight="1" x14ac:dyDescent="0.2">
      <c r="A37" s="195" t="s">
        <v>383</v>
      </c>
      <c r="C37" s="244"/>
      <c r="G37" s="202"/>
      <c r="H37" s="202"/>
    </row>
    <row r="38" spans="1:46" s="295" customFormat="1" ht="15" customHeight="1" x14ac:dyDescent="0.2">
      <c r="A38" s="195" t="s">
        <v>384</v>
      </c>
      <c r="C38" s="244"/>
      <c r="G38" s="202"/>
      <c r="H38" s="202"/>
    </row>
    <row r="39" spans="1:46" s="295" customFormat="1" ht="15" customHeight="1" x14ac:dyDescent="0.2">
      <c r="A39" s="195" t="s">
        <v>370</v>
      </c>
      <c r="C39" s="305"/>
      <c r="D39" s="300"/>
      <c r="G39" s="202"/>
      <c r="H39" s="202"/>
    </row>
    <row r="40" spans="1:46" s="295" customFormat="1" ht="15" customHeight="1" x14ac:dyDescent="0.2">
      <c r="A40" s="195" t="s">
        <v>371</v>
      </c>
      <c r="C40" s="305"/>
      <c r="D40" s="300"/>
      <c r="G40" s="202"/>
      <c r="H40" s="202"/>
    </row>
    <row r="41" spans="1:46" s="295" customFormat="1" ht="15" customHeight="1" x14ac:dyDescent="0.2">
      <c r="A41" s="195" t="s">
        <v>373</v>
      </c>
      <c r="C41" s="305"/>
      <c r="D41" s="300"/>
      <c r="G41" s="202"/>
      <c r="H41" s="202"/>
    </row>
    <row r="42" spans="1:46" s="295" customFormat="1" ht="15" customHeight="1" x14ac:dyDescent="0.2">
      <c r="A42" s="195" t="s">
        <v>372</v>
      </c>
      <c r="C42" s="305"/>
      <c r="D42" s="300"/>
      <c r="G42" s="202"/>
      <c r="H42" s="202"/>
    </row>
    <row r="43" spans="1:46" s="295" customFormat="1" ht="15" customHeight="1" x14ac:dyDescent="0.2">
      <c r="A43" s="196" t="s">
        <v>374</v>
      </c>
      <c r="C43" s="305"/>
      <c r="D43" s="300"/>
      <c r="G43" s="202"/>
      <c r="H43" s="202"/>
    </row>
    <row r="44" spans="1:46" s="295" customFormat="1" ht="15" customHeight="1" x14ac:dyDescent="0.2">
      <c r="A44" s="196" t="s">
        <v>375</v>
      </c>
      <c r="C44" s="305"/>
      <c r="D44" s="300"/>
      <c r="G44" s="202"/>
      <c r="H44" s="202"/>
    </row>
    <row r="45" spans="1:46" s="295" customFormat="1" ht="15" customHeight="1" x14ac:dyDescent="0.2">
      <c r="A45" s="195"/>
      <c r="C45" s="305"/>
      <c r="D45" s="300"/>
      <c r="G45" s="202"/>
      <c r="H45" s="202"/>
    </row>
    <row r="46" spans="1:46" s="378" customFormat="1" ht="15" customHeight="1" x14ac:dyDescent="0.2">
      <c r="A46" s="382" t="s">
        <v>30</v>
      </c>
      <c r="B46" s="379"/>
      <c r="C46" s="239" t="s">
        <v>376</v>
      </c>
      <c r="D46" s="379" t="s">
        <v>377</v>
      </c>
      <c r="E46" s="240" t="s">
        <v>431</v>
      </c>
      <c r="F46" s="380" t="s">
        <v>379</v>
      </c>
      <c r="G46" s="240" t="s">
        <v>380</v>
      </c>
      <c r="H46" s="240" t="s">
        <v>377</v>
      </c>
      <c r="I46" s="601" t="s">
        <v>381</v>
      </c>
      <c r="J46" s="601"/>
      <c r="K46" s="300"/>
      <c r="L46" s="300"/>
      <c r="M46" s="300"/>
      <c r="N46" s="300"/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0"/>
      <c r="AB46" s="300"/>
      <c r="AC46" s="300"/>
      <c r="AD46" s="300"/>
      <c r="AE46" s="300"/>
      <c r="AF46" s="300"/>
      <c r="AG46" s="300"/>
      <c r="AH46" s="300"/>
      <c r="AI46" s="300"/>
      <c r="AJ46" s="300"/>
      <c r="AK46" s="300"/>
      <c r="AL46" s="300"/>
      <c r="AM46" s="300"/>
      <c r="AN46" s="300"/>
      <c r="AO46" s="300"/>
      <c r="AP46" s="300"/>
      <c r="AQ46" s="300"/>
      <c r="AR46" s="300"/>
      <c r="AS46" s="300"/>
      <c r="AT46" s="300"/>
    </row>
    <row r="47" spans="1:46" s="295" customFormat="1" ht="15" customHeight="1" x14ac:dyDescent="0.2">
      <c r="A47" s="380" t="s">
        <v>58</v>
      </c>
      <c r="B47" s="381"/>
      <c r="C47" s="230"/>
      <c r="D47" s="391"/>
      <c r="E47" s="391"/>
      <c r="F47" s="392"/>
      <c r="G47" s="242"/>
      <c r="H47" s="242"/>
    </row>
    <row r="48" spans="1:46" s="295" customFormat="1" ht="15" customHeight="1" x14ac:dyDescent="0.2">
      <c r="A48" s="379" t="s">
        <v>59</v>
      </c>
      <c r="B48" s="379" t="s">
        <v>60</v>
      </c>
      <c r="C48" s="230"/>
      <c r="D48" s="391"/>
      <c r="E48" s="391"/>
      <c r="F48" s="392"/>
      <c r="G48" s="242"/>
      <c r="H48" s="242"/>
      <c r="I48" s="607"/>
      <c r="J48" s="607"/>
    </row>
    <row r="49" spans="1:10" ht="15" customHeight="1" x14ac:dyDescent="0.2">
      <c r="A49" s="379"/>
      <c r="B49" s="379" t="s">
        <v>61</v>
      </c>
      <c r="C49" s="225">
        <f>'Hinnat 2015'!D35</f>
        <v>0.75</v>
      </c>
      <c r="D49" s="222"/>
      <c r="E49" s="223"/>
      <c r="F49" s="224">
        <v>0</v>
      </c>
      <c r="G49" s="225">
        <f>(C49*E49)+(F49*(C49*E49))</f>
        <v>0</v>
      </c>
      <c r="H49" s="226">
        <f>(D49*E49)+(F49*(D49*E49))</f>
        <v>0</v>
      </c>
      <c r="I49" s="602"/>
      <c r="J49" s="602"/>
    </row>
    <row r="50" spans="1:10" ht="15" customHeight="1" x14ac:dyDescent="0.2">
      <c r="A50" s="379"/>
      <c r="B50" s="379" t="s">
        <v>62</v>
      </c>
      <c r="C50" s="230"/>
      <c r="D50" s="228"/>
      <c r="E50" s="228"/>
      <c r="F50" s="241"/>
      <c r="G50" s="242"/>
      <c r="H50" s="242"/>
      <c r="I50" s="602"/>
      <c r="J50" s="602"/>
    </row>
    <row r="51" spans="1:10" ht="15" customHeight="1" x14ac:dyDescent="0.2">
      <c r="A51" s="379" t="s">
        <v>63</v>
      </c>
      <c r="B51" s="379" t="s">
        <v>64</v>
      </c>
      <c r="C51" s="225">
        <f>'Hinnat 2015'!D37</f>
        <v>0.54</v>
      </c>
      <c r="D51" s="222"/>
      <c r="E51" s="223"/>
      <c r="F51" s="224">
        <v>0</v>
      </c>
      <c r="G51" s="225">
        <f>(C51*E51)+(F51*(C51*E51))</f>
        <v>0</v>
      </c>
      <c r="H51" s="226">
        <f>(D51*E51)+(F51*(D51*E51))</f>
        <v>0</v>
      </c>
      <c r="I51" s="602"/>
      <c r="J51" s="602"/>
    </row>
    <row r="52" spans="1:10" ht="13.5" customHeight="1" x14ac:dyDescent="0.2">
      <c r="A52" s="379"/>
      <c r="B52" s="379" t="s">
        <v>65</v>
      </c>
      <c r="C52" s="230"/>
      <c r="D52" s="228"/>
      <c r="E52" s="228"/>
      <c r="F52" s="241"/>
      <c r="G52" s="242"/>
      <c r="H52" s="242"/>
      <c r="I52" s="602"/>
      <c r="J52" s="602"/>
    </row>
    <row r="53" spans="1:10" ht="15" customHeight="1" x14ac:dyDescent="0.2">
      <c r="A53" s="379" t="s">
        <v>66</v>
      </c>
      <c r="B53" s="379" t="s">
        <v>67</v>
      </c>
      <c r="C53" s="225">
        <f>'Hinnat 2015'!D39</f>
        <v>0.47</v>
      </c>
      <c r="D53" s="222"/>
      <c r="E53" s="223"/>
      <c r="F53" s="224">
        <v>0</v>
      </c>
      <c r="G53" s="225">
        <f>(C53*E53)+(F53*(C53*E53))</f>
        <v>0</v>
      </c>
      <c r="H53" s="226">
        <f>(D53*E53)+(F53*(D53*E53))</f>
        <v>0</v>
      </c>
      <c r="I53" s="602"/>
      <c r="J53" s="602"/>
    </row>
    <row r="54" spans="1:10" ht="15" customHeight="1" x14ac:dyDescent="0.2">
      <c r="A54" s="380" t="s">
        <v>68</v>
      </c>
      <c r="B54" s="295"/>
      <c r="C54" s="230"/>
      <c r="D54" s="228"/>
      <c r="E54" s="228"/>
      <c r="F54" s="241"/>
      <c r="G54" s="242"/>
      <c r="H54" s="242"/>
    </row>
    <row r="55" spans="1:10" ht="15" customHeight="1" x14ac:dyDescent="0.2">
      <c r="A55" s="379" t="s">
        <v>69</v>
      </c>
      <c r="B55" s="379" t="s">
        <v>60</v>
      </c>
      <c r="C55" s="230"/>
      <c r="D55" s="228"/>
      <c r="E55" s="228"/>
      <c r="F55" s="241"/>
      <c r="G55" s="242"/>
      <c r="H55" s="242"/>
      <c r="I55" s="602"/>
      <c r="J55" s="602"/>
    </row>
    <row r="56" spans="1:10" ht="15" customHeight="1" x14ac:dyDescent="0.2">
      <c r="A56" s="379"/>
      <c r="B56" s="379" t="s">
        <v>61</v>
      </c>
      <c r="C56" s="225">
        <f>'Hinnat 2015'!D42</f>
        <v>0.94</v>
      </c>
      <c r="D56" s="222"/>
      <c r="E56" s="223"/>
      <c r="F56" s="224">
        <v>0</v>
      </c>
      <c r="G56" s="225">
        <f>(C56*E56)+(F56*(C56*E56))</f>
        <v>0</v>
      </c>
      <c r="H56" s="226">
        <f>(D56*E56)+(F56*(D56*E56))</f>
        <v>0</v>
      </c>
      <c r="I56" s="602"/>
      <c r="J56" s="602"/>
    </row>
    <row r="57" spans="1:10" ht="15" customHeight="1" x14ac:dyDescent="0.2">
      <c r="A57" s="379" t="s">
        <v>70</v>
      </c>
      <c r="B57" s="379" t="s">
        <v>62</v>
      </c>
      <c r="C57" s="230"/>
      <c r="D57" s="228"/>
      <c r="E57" s="228"/>
      <c r="F57" s="241"/>
      <c r="G57" s="242"/>
      <c r="H57" s="242"/>
      <c r="I57" s="602"/>
      <c r="J57" s="602"/>
    </row>
    <row r="58" spans="1:10" ht="15" customHeight="1" x14ac:dyDescent="0.2">
      <c r="A58" s="383"/>
      <c r="B58" s="379" t="s">
        <v>64</v>
      </c>
      <c r="C58" s="225">
        <f>'Hinnat 2015'!D44</f>
        <v>0.67</v>
      </c>
      <c r="D58" s="222"/>
      <c r="E58" s="223"/>
      <c r="F58" s="224">
        <v>0</v>
      </c>
      <c r="G58" s="225">
        <f>(C58*E58)+(F58*(C58*E58))</f>
        <v>0</v>
      </c>
      <c r="H58" s="226">
        <f>(D58*E58)+(F58*(D58*E58))</f>
        <v>0</v>
      </c>
      <c r="I58" s="602"/>
      <c r="J58" s="602"/>
    </row>
    <row r="59" spans="1:10" ht="15" customHeight="1" x14ac:dyDescent="0.2">
      <c r="A59" s="379" t="s">
        <v>71</v>
      </c>
      <c r="B59" s="379" t="s">
        <v>65</v>
      </c>
      <c r="C59" s="230"/>
      <c r="D59" s="228"/>
      <c r="E59" s="228"/>
      <c r="F59" s="241"/>
      <c r="G59" s="242"/>
      <c r="H59" s="242"/>
      <c r="I59" s="602"/>
      <c r="J59" s="602"/>
    </row>
    <row r="60" spans="1:10" ht="15" customHeight="1" x14ac:dyDescent="0.2">
      <c r="A60" s="379"/>
      <c r="B60" s="379" t="s">
        <v>67</v>
      </c>
      <c r="C60" s="225">
        <f>'Hinnat 2015'!D46</f>
        <v>0.57999999999999996</v>
      </c>
      <c r="D60" s="222"/>
      <c r="E60" s="223"/>
      <c r="F60" s="224">
        <v>0</v>
      </c>
      <c r="G60" s="225">
        <f>(C60*E60)+(F60*(C60*E60))</f>
        <v>0</v>
      </c>
      <c r="H60" s="226">
        <f>(D60*E60)+(F60*(D60*E60))</f>
        <v>0</v>
      </c>
      <c r="I60" s="602"/>
      <c r="J60" s="602"/>
    </row>
    <row r="61" spans="1:10" ht="15" customHeight="1" x14ac:dyDescent="0.2">
      <c r="A61" s="380" t="s">
        <v>72</v>
      </c>
      <c r="B61" s="295"/>
      <c r="C61" s="230"/>
      <c r="D61" s="228"/>
      <c r="E61" s="228"/>
      <c r="F61" s="241"/>
      <c r="G61" s="242"/>
      <c r="H61" s="242"/>
    </row>
    <row r="62" spans="1:10" ht="15" customHeight="1" x14ac:dyDescent="0.2">
      <c r="A62" s="379" t="s">
        <v>73</v>
      </c>
      <c r="B62" s="379" t="s">
        <v>74</v>
      </c>
      <c r="C62" s="230"/>
      <c r="D62" s="228"/>
      <c r="E62" s="228"/>
      <c r="F62" s="241"/>
      <c r="G62" s="242"/>
      <c r="H62" s="242"/>
      <c r="I62" s="602"/>
      <c r="J62" s="602"/>
    </row>
    <row r="63" spans="1:10" ht="15" customHeight="1" x14ac:dyDescent="0.2">
      <c r="A63" s="379"/>
      <c r="B63" s="379" t="s">
        <v>75</v>
      </c>
      <c r="C63" s="225">
        <f>'Hinnat 2015'!D49</f>
        <v>0.94</v>
      </c>
      <c r="D63" s="222"/>
      <c r="E63" s="223"/>
      <c r="F63" s="224">
        <v>0</v>
      </c>
      <c r="G63" s="225">
        <f>(C63*E63)+(F63*(C63*E63))</f>
        <v>0</v>
      </c>
      <c r="H63" s="226">
        <f>(D63*E63)+(F63*(D63*E63))</f>
        <v>0</v>
      </c>
      <c r="I63" s="602"/>
      <c r="J63" s="602"/>
    </row>
    <row r="64" spans="1:10" ht="15" customHeight="1" x14ac:dyDescent="0.2">
      <c r="A64" s="379" t="s">
        <v>77</v>
      </c>
      <c r="B64" s="379" t="s">
        <v>74</v>
      </c>
      <c r="C64" s="230"/>
      <c r="D64" s="228"/>
      <c r="E64" s="228"/>
      <c r="F64" s="241"/>
      <c r="G64" s="242"/>
      <c r="H64" s="230"/>
      <c r="I64" s="602"/>
      <c r="J64" s="602"/>
    </row>
    <row r="65" spans="1:10" ht="15" customHeight="1" x14ac:dyDescent="0.2">
      <c r="A65" s="379"/>
      <c r="B65" s="379" t="s">
        <v>78</v>
      </c>
      <c r="C65" s="225">
        <f>'Hinnat 2015'!D51</f>
        <v>0.67</v>
      </c>
      <c r="D65" s="222"/>
      <c r="E65" s="223"/>
      <c r="F65" s="224">
        <v>0</v>
      </c>
      <c r="G65" s="225">
        <f>(C65*E65)+(F65*(C65*E65))</f>
        <v>0</v>
      </c>
      <c r="H65" s="226">
        <f>(D65*E65)+(F65*(D65*E65))</f>
        <v>0</v>
      </c>
      <c r="I65" s="602"/>
      <c r="J65" s="602"/>
    </row>
    <row r="66" spans="1:10" ht="15" customHeight="1" x14ac:dyDescent="0.2">
      <c r="A66" s="379" t="s">
        <v>79</v>
      </c>
      <c r="B66" s="379" t="s">
        <v>80</v>
      </c>
      <c r="C66" s="230"/>
      <c r="D66" s="228"/>
      <c r="E66" s="228"/>
      <c r="F66" s="241"/>
      <c r="G66" s="242"/>
      <c r="H66" s="230"/>
      <c r="I66" s="602"/>
      <c r="J66" s="602"/>
    </row>
    <row r="67" spans="1:10" ht="15" customHeight="1" x14ac:dyDescent="0.2">
      <c r="A67" s="379"/>
      <c r="B67" s="379" t="s">
        <v>81</v>
      </c>
      <c r="C67" s="225">
        <f>'Hinnat 2015'!D53</f>
        <v>1.1100000000000001</v>
      </c>
      <c r="D67" s="222"/>
      <c r="E67" s="223"/>
      <c r="F67" s="224">
        <v>0</v>
      </c>
      <c r="G67" s="225">
        <f>(C67*E67)+(F67*(C67*E67))</f>
        <v>0</v>
      </c>
      <c r="H67" s="226">
        <f>(D67*E67)+(F67*(D67*E67))</f>
        <v>0</v>
      </c>
      <c r="I67" s="602"/>
      <c r="J67" s="602"/>
    </row>
    <row r="68" spans="1:10" ht="15" customHeight="1" x14ac:dyDescent="0.2">
      <c r="A68" s="379" t="s">
        <v>82</v>
      </c>
      <c r="B68" s="379" t="s">
        <v>83</v>
      </c>
      <c r="C68" s="225">
        <f>'Hinnat 2015'!D54</f>
        <v>0.16</v>
      </c>
      <c r="D68" s="222"/>
      <c r="E68" s="223"/>
      <c r="F68" s="224">
        <v>0</v>
      </c>
      <c r="G68" s="225">
        <f>(C68*E68)+(F68*(C68*E68))</f>
        <v>0</v>
      </c>
      <c r="H68" s="226">
        <f>(D68*E68)+(F68*(D68*E68))</f>
        <v>0</v>
      </c>
      <c r="I68" s="602"/>
      <c r="J68" s="602"/>
    </row>
    <row r="69" spans="1:10" ht="15" customHeight="1" x14ac:dyDescent="0.2">
      <c r="A69" s="379" t="s">
        <v>84</v>
      </c>
      <c r="B69" s="379" t="s">
        <v>85</v>
      </c>
      <c r="C69" s="225">
        <f>'Hinnat 2015'!D55</f>
        <v>0.46</v>
      </c>
      <c r="D69" s="222"/>
      <c r="E69" s="223"/>
      <c r="F69" s="224">
        <v>0</v>
      </c>
      <c r="G69" s="225">
        <f>(C69*E69)+(F69*(C69*E69))</f>
        <v>0</v>
      </c>
      <c r="H69" s="226">
        <f>(D69*E69)+(F69*(D69*E69))</f>
        <v>0</v>
      </c>
      <c r="I69" s="602"/>
      <c r="J69" s="602"/>
    </row>
    <row r="70" spans="1:10" s="236" customFormat="1" ht="15" customHeight="1" x14ac:dyDescent="0.2">
      <c r="A70" s="196"/>
      <c r="B70" s="195"/>
      <c r="C70" s="233"/>
      <c r="D70" s="195" t="s">
        <v>331</v>
      </c>
      <c r="E70" s="234">
        <f>SUM(E48:E53,E55:E60,E62:E69)</f>
        <v>0</v>
      </c>
      <c r="G70" s="235">
        <f>SUM(G47:G69)</f>
        <v>0</v>
      </c>
      <c r="H70" s="243">
        <f>SUM(H47:H69)</f>
        <v>0</v>
      </c>
    </row>
    <row r="71" spans="1:10" s="295" customFormat="1" ht="15" customHeight="1" x14ac:dyDescent="0.2">
      <c r="A71" s="311"/>
      <c r="B71" s="300"/>
      <c r="C71" s="244"/>
      <c r="D71" s="195" t="s">
        <v>382</v>
      </c>
      <c r="G71" s="244"/>
      <c r="H71" s="237">
        <f>MAX(G49:H49)+MAX(G51:H51)+MAX(G53:H53)+MAX(G56:H56)+MAX(G58:H58)+MAX(G60:H60)+MAX(G63:H63)+MAX(G65:H65)+MAX(G67:H67)+MAX(G68:H68)+MAX(G69:H69)</f>
        <v>0</v>
      </c>
    </row>
    <row r="72" spans="1:10" s="295" customFormat="1" ht="15" customHeight="1" x14ac:dyDescent="0.2">
      <c r="A72" s="370"/>
      <c r="B72" s="195"/>
      <c r="C72" s="233"/>
      <c r="G72" s="202"/>
      <c r="H72" s="202"/>
    </row>
    <row r="73" spans="1:10" s="295" customFormat="1" ht="15" customHeight="1" x14ac:dyDescent="0.25">
      <c r="A73" s="605" t="s">
        <v>86</v>
      </c>
      <c r="B73" s="605"/>
      <c r="C73" s="605"/>
      <c r="D73" s="300"/>
      <c r="F73" s="300"/>
      <c r="G73" s="210"/>
      <c r="H73" s="202"/>
    </row>
    <row r="74" spans="1:10" s="295" customFormat="1" ht="15" customHeight="1" x14ac:dyDescent="0.25">
      <c r="A74" s="311"/>
      <c r="B74" s="307"/>
      <c r="C74" s="244"/>
      <c r="D74" s="300"/>
      <c r="F74" s="300"/>
      <c r="G74" s="210"/>
      <c r="H74" s="202"/>
    </row>
    <row r="75" spans="1:10" s="295" customFormat="1" ht="15" customHeight="1" x14ac:dyDescent="0.2">
      <c r="A75" s="195" t="s">
        <v>385</v>
      </c>
      <c r="C75" s="384"/>
      <c r="G75" s="202"/>
      <c r="H75" s="202"/>
    </row>
    <row r="76" spans="1:10" s="295" customFormat="1" ht="15" customHeight="1" x14ac:dyDescent="0.2">
      <c r="A76" s="195" t="s">
        <v>386</v>
      </c>
      <c r="C76" s="244"/>
      <c r="G76" s="202"/>
      <c r="H76" s="202"/>
    </row>
    <row r="77" spans="1:10" s="295" customFormat="1" ht="15" customHeight="1" x14ac:dyDescent="0.2">
      <c r="A77" s="195" t="s">
        <v>371</v>
      </c>
      <c r="B77" s="300"/>
      <c r="C77" s="244"/>
      <c r="G77" s="202"/>
      <c r="H77" s="202"/>
    </row>
    <row r="78" spans="1:10" s="295" customFormat="1" ht="15" customHeight="1" x14ac:dyDescent="0.2">
      <c r="A78" s="195" t="s">
        <v>387</v>
      </c>
      <c r="B78" s="300"/>
      <c r="C78" s="244"/>
      <c r="G78" s="202"/>
      <c r="H78" s="202"/>
    </row>
    <row r="79" spans="1:10" s="295" customFormat="1" ht="15" customHeight="1" x14ac:dyDescent="0.2">
      <c r="A79" s="195" t="s">
        <v>372</v>
      </c>
      <c r="B79" s="300"/>
      <c r="C79" s="244"/>
      <c r="G79" s="202"/>
      <c r="H79" s="202"/>
    </row>
    <row r="80" spans="1:10" s="295" customFormat="1" ht="15" customHeight="1" x14ac:dyDescent="0.2">
      <c r="A80" s="195" t="s">
        <v>373</v>
      </c>
      <c r="B80" s="300"/>
      <c r="C80" s="244"/>
      <c r="G80" s="202"/>
      <c r="H80" s="202"/>
    </row>
    <row r="81" spans="1:46" s="295" customFormat="1" ht="15" customHeight="1" x14ac:dyDescent="0.2">
      <c r="A81" s="604" t="s">
        <v>374</v>
      </c>
      <c r="B81" s="604"/>
      <c r="C81" s="244"/>
      <c r="G81" s="202"/>
      <c r="H81" s="202"/>
    </row>
    <row r="82" spans="1:46" s="295" customFormat="1" ht="15" customHeight="1" x14ac:dyDescent="0.2">
      <c r="A82" s="196" t="s">
        <v>375</v>
      </c>
      <c r="B82" s="300"/>
      <c r="C82" s="244"/>
      <c r="G82" s="202"/>
      <c r="H82" s="202"/>
    </row>
    <row r="83" spans="1:46" s="295" customFormat="1" ht="15" customHeight="1" x14ac:dyDescent="0.2">
      <c r="A83" s="195"/>
      <c r="B83" s="300"/>
      <c r="C83" s="244"/>
      <c r="G83" s="202"/>
      <c r="H83" s="202"/>
    </row>
    <row r="84" spans="1:46" s="378" customFormat="1" ht="15" customHeight="1" x14ac:dyDescent="0.2">
      <c r="A84" s="382" t="s">
        <v>30</v>
      </c>
      <c r="B84" s="379"/>
      <c r="C84" s="239" t="s">
        <v>376</v>
      </c>
      <c r="D84" s="379" t="s">
        <v>377</v>
      </c>
      <c r="E84" s="240" t="s">
        <v>431</v>
      </c>
      <c r="F84" s="380" t="s">
        <v>379</v>
      </c>
      <c r="G84" s="240" t="s">
        <v>380</v>
      </c>
      <c r="H84" s="240" t="s">
        <v>377</v>
      </c>
      <c r="I84" s="601" t="s">
        <v>381</v>
      </c>
      <c r="J84" s="601"/>
      <c r="K84" s="300"/>
      <c r="L84" s="300"/>
      <c r="M84" s="300"/>
      <c r="N84" s="300"/>
      <c r="O84" s="300"/>
      <c r="P84" s="300"/>
      <c r="Q84" s="300"/>
      <c r="R84" s="300"/>
      <c r="S84" s="300"/>
      <c r="T84" s="300"/>
      <c r="U84" s="300"/>
      <c r="V84" s="300"/>
      <c r="W84" s="300"/>
      <c r="X84" s="300"/>
      <c r="Y84" s="300"/>
      <c r="Z84" s="300"/>
      <c r="AA84" s="300"/>
      <c r="AB84" s="300"/>
      <c r="AC84" s="300"/>
      <c r="AD84" s="300"/>
      <c r="AE84" s="300"/>
      <c r="AF84" s="300"/>
      <c r="AG84" s="300"/>
      <c r="AH84" s="300"/>
      <c r="AI84" s="300"/>
      <c r="AJ84" s="300"/>
      <c r="AK84" s="300"/>
      <c r="AL84" s="300"/>
      <c r="AM84" s="300"/>
      <c r="AN84" s="300"/>
      <c r="AO84" s="300"/>
      <c r="AP84" s="300"/>
      <c r="AQ84" s="300"/>
      <c r="AR84" s="300"/>
      <c r="AS84" s="300"/>
      <c r="AT84" s="300"/>
    </row>
    <row r="85" spans="1:46" s="295" customFormat="1" ht="15" customHeight="1" x14ac:dyDescent="0.2">
      <c r="A85" s="380" t="s">
        <v>89</v>
      </c>
      <c r="C85" s="230"/>
      <c r="D85" s="391"/>
      <c r="E85" s="391"/>
      <c r="F85" s="381"/>
      <c r="G85" s="242"/>
      <c r="H85" s="242"/>
    </row>
    <row r="86" spans="1:46" ht="15" customHeight="1" x14ac:dyDescent="0.2">
      <c r="A86" s="385" t="s">
        <v>90</v>
      </c>
      <c r="B86" s="379" t="s">
        <v>91</v>
      </c>
      <c r="C86" s="225">
        <f>'Hinnat 2015'!D65</f>
        <v>0.32</v>
      </c>
      <c r="D86" s="222"/>
      <c r="E86" s="223"/>
      <c r="F86" s="224">
        <v>0</v>
      </c>
      <c r="G86" s="225">
        <f>(C86*E86)+(F86*(C86*E86))</f>
        <v>0</v>
      </c>
      <c r="H86" s="226">
        <f>(D86*E86)+(F86*(D86*E86))</f>
        <v>0</v>
      </c>
      <c r="I86" s="602"/>
      <c r="J86" s="602"/>
    </row>
    <row r="87" spans="1:46" ht="15" customHeight="1" x14ac:dyDescent="0.2">
      <c r="A87" s="385" t="s">
        <v>92</v>
      </c>
      <c r="B87" s="379" t="s">
        <v>93</v>
      </c>
      <c r="C87" s="225">
        <f>'Hinnat 2015'!D66</f>
        <v>0.13</v>
      </c>
      <c r="D87" s="222"/>
      <c r="E87" s="223"/>
      <c r="F87" s="224">
        <v>0</v>
      </c>
      <c r="G87" s="225">
        <f>(C87*E87)+(F87*(C87*E87))</f>
        <v>0</v>
      </c>
      <c r="H87" s="226">
        <f>(D87*E87)+(F87*(D87*E87))</f>
        <v>0</v>
      </c>
      <c r="I87" s="602"/>
      <c r="J87" s="602"/>
    </row>
    <row r="88" spans="1:46" ht="15" customHeight="1" x14ac:dyDescent="0.2">
      <c r="A88" s="386" t="s">
        <v>94</v>
      </c>
      <c r="B88" s="379" t="s">
        <v>95</v>
      </c>
      <c r="C88" s="225">
        <f>'Hinnat 2015'!D67</f>
        <v>0.44</v>
      </c>
      <c r="D88" s="222"/>
      <c r="E88" s="223"/>
      <c r="F88" s="224">
        <v>0</v>
      </c>
      <c r="G88" s="225">
        <f>(C88*E88)+(F88*(C88*E88))</f>
        <v>0</v>
      </c>
      <c r="H88" s="226">
        <f>(D88*E88)+(F88*(D88*E88))</f>
        <v>0</v>
      </c>
      <c r="I88" s="602"/>
      <c r="J88" s="602"/>
    </row>
    <row r="89" spans="1:46" ht="15" customHeight="1" x14ac:dyDescent="0.2">
      <c r="A89" s="386" t="s">
        <v>96</v>
      </c>
      <c r="B89" s="379" t="s">
        <v>97</v>
      </c>
      <c r="C89" s="225">
        <f>'Hinnat 2015'!D68</f>
        <v>0.39</v>
      </c>
      <c r="D89" s="222"/>
      <c r="E89" s="223"/>
      <c r="F89" s="224">
        <v>0</v>
      </c>
      <c r="G89" s="225">
        <f>(C89*E89)+(F89*(C89*E89))</f>
        <v>0</v>
      </c>
      <c r="H89" s="226">
        <f>(D89*E89)+(F89*(D89*E89))</f>
        <v>0</v>
      </c>
      <c r="I89" s="602"/>
      <c r="J89" s="602"/>
    </row>
    <row r="90" spans="1:46" ht="15" customHeight="1" x14ac:dyDescent="0.2">
      <c r="A90" s="386" t="s">
        <v>98</v>
      </c>
      <c r="B90" s="379" t="s">
        <v>99</v>
      </c>
      <c r="C90" s="225">
        <f>'Hinnat 2015'!D69</f>
        <v>0.34</v>
      </c>
      <c r="D90" s="222"/>
      <c r="E90" s="223"/>
      <c r="F90" s="224">
        <v>0</v>
      </c>
      <c r="G90" s="225">
        <f>(C90*E90)+(F90*(C90*E90))</f>
        <v>0</v>
      </c>
      <c r="H90" s="226">
        <f>(D90*E90)+(F90*(D90*E90))</f>
        <v>0</v>
      </c>
      <c r="I90" s="602"/>
      <c r="J90" s="602"/>
    </row>
    <row r="91" spans="1:46" ht="15" customHeight="1" x14ac:dyDescent="0.2">
      <c r="A91" s="380" t="s">
        <v>100</v>
      </c>
      <c r="B91" s="295"/>
      <c r="C91" s="230"/>
      <c r="D91" s="228"/>
      <c r="E91" s="228"/>
      <c r="F91" s="241"/>
      <c r="G91" s="242"/>
      <c r="H91" s="246"/>
    </row>
    <row r="92" spans="1:46" ht="15" customHeight="1" x14ac:dyDescent="0.2">
      <c r="A92" s="386" t="s">
        <v>101</v>
      </c>
      <c r="B92" s="379" t="s">
        <v>102</v>
      </c>
      <c r="C92" s="225">
        <f>'Hinnat 2015'!D71</f>
        <v>0.32</v>
      </c>
      <c r="D92" s="222"/>
      <c r="E92" s="223"/>
      <c r="F92" s="224">
        <v>0</v>
      </c>
      <c r="G92" s="225">
        <f>(C92*E92)+(F92*(C92*E92))</f>
        <v>0</v>
      </c>
      <c r="H92" s="226">
        <f>(D92*E92)+(F92*(D92*E92))</f>
        <v>0</v>
      </c>
      <c r="I92" s="602"/>
      <c r="J92" s="602"/>
    </row>
    <row r="93" spans="1:46" ht="15" customHeight="1" x14ac:dyDescent="0.2">
      <c r="A93" s="386" t="s">
        <v>103</v>
      </c>
      <c r="B93" s="379" t="s">
        <v>104</v>
      </c>
      <c r="C93" s="225">
        <f>'Hinnat 2015'!D72</f>
        <v>1.28</v>
      </c>
      <c r="D93" s="222"/>
      <c r="E93" s="223"/>
      <c r="F93" s="224">
        <v>0</v>
      </c>
      <c r="G93" s="225">
        <f>(C93*E93)+(F93*(C93*E93))</f>
        <v>0</v>
      </c>
      <c r="H93" s="226">
        <f>(D93*E93)+(F93*(D93*E93))</f>
        <v>0</v>
      </c>
      <c r="I93" s="602"/>
      <c r="J93" s="602"/>
    </row>
    <row r="94" spans="1:46" ht="15" customHeight="1" x14ac:dyDescent="0.2">
      <c r="A94" s="386" t="s">
        <v>105</v>
      </c>
      <c r="B94" s="379" t="s">
        <v>106</v>
      </c>
      <c r="C94" s="225">
        <f>'Hinnat 2015'!D73</f>
        <v>0.32</v>
      </c>
      <c r="D94" s="222"/>
      <c r="E94" s="223"/>
      <c r="F94" s="224">
        <v>0</v>
      </c>
      <c r="G94" s="225">
        <f>(C94*E94)+(F94*(C94*E94))</f>
        <v>0</v>
      </c>
      <c r="H94" s="226">
        <f>(D94*E94)+(F94*(D94*E94))</f>
        <v>0</v>
      </c>
      <c r="I94" s="602"/>
      <c r="J94" s="602"/>
    </row>
    <row r="95" spans="1:46" ht="15" customHeight="1" x14ac:dyDescent="0.2">
      <c r="A95" s="364" t="s">
        <v>107</v>
      </c>
      <c r="B95" s="379" t="s">
        <v>108</v>
      </c>
      <c r="C95" s="225">
        <f>'Hinnat 2015'!D74</f>
        <v>1.08</v>
      </c>
      <c r="D95" s="222"/>
      <c r="E95" s="223"/>
      <c r="F95" s="224">
        <v>0</v>
      </c>
      <c r="G95" s="225">
        <f>(C95*E95)+(F95*(C95*E95))</f>
        <v>0</v>
      </c>
      <c r="H95" s="226">
        <f>(D95*E95)+(F95*(D95*E95))</f>
        <v>0</v>
      </c>
      <c r="I95" s="602"/>
      <c r="J95" s="602"/>
    </row>
    <row r="96" spans="1:46" ht="15" customHeight="1" x14ac:dyDescent="0.2">
      <c r="A96" s="377" t="s">
        <v>109</v>
      </c>
      <c r="B96" s="295"/>
      <c r="C96" s="247"/>
      <c r="D96" s="228"/>
      <c r="E96" s="228"/>
      <c r="F96" s="241"/>
      <c r="G96" s="242"/>
      <c r="H96" s="246"/>
    </row>
    <row r="97" spans="1:10" ht="15" customHeight="1" x14ac:dyDescent="0.2">
      <c r="A97" s="364" t="s">
        <v>110</v>
      </c>
      <c r="B97" s="379" t="s">
        <v>111</v>
      </c>
      <c r="C97" s="225">
        <f>'Hinnat 2015'!D76</f>
        <v>0.32</v>
      </c>
      <c r="D97" s="222"/>
      <c r="E97" s="223"/>
      <c r="F97" s="224">
        <v>0</v>
      </c>
      <c r="G97" s="225">
        <f t="shared" ref="G97:G103" si="2">(C97*E97)+(F97*(C97*E97))</f>
        <v>0</v>
      </c>
      <c r="H97" s="226">
        <f t="shared" ref="H97:H103" si="3">(D97*E97)+(F97*(D97*E97))</f>
        <v>0</v>
      </c>
      <c r="I97" s="602"/>
      <c r="J97" s="602"/>
    </row>
    <row r="98" spans="1:10" ht="15" customHeight="1" x14ac:dyDescent="0.2">
      <c r="A98" s="364" t="s">
        <v>112</v>
      </c>
      <c r="B98" s="379" t="s">
        <v>113</v>
      </c>
      <c r="C98" s="225">
        <f>'Hinnat 2015'!D77</f>
        <v>0.62</v>
      </c>
      <c r="D98" s="222"/>
      <c r="E98" s="223"/>
      <c r="F98" s="224">
        <v>0</v>
      </c>
      <c r="G98" s="225">
        <f t="shared" si="2"/>
        <v>0</v>
      </c>
      <c r="H98" s="226">
        <f t="shared" si="3"/>
        <v>0</v>
      </c>
      <c r="I98" s="602"/>
      <c r="J98" s="602"/>
    </row>
    <row r="99" spans="1:10" ht="15" customHeight="1" x14ac:dyDescent="0.2">
      <c r="A99" s="364" t="s">
        <v>114</v>
      </c>
      <c r="B99" s="379" t="s">
        <v>115</v>
      </c>
      <c r="C99" s="225">
        <f>'Hinnat 2015'!D78</f>
        <v>0.31</v>
      </c>
      <c r="D99" s="222"/>
      <c r="E99" s="223"/>
      <c r="F99" s="224">
        <v>0</v>
      </c>
      <c r="G99" s="225">
        <f t="shared" si="2"/>
        <v>0</v>
      </c>
      <c r="H99" s="226">
        <f t="shared" si="3"/>
        <v>0</v>
      </c>
      <c r="I99" s="602"/>
      <c r="J99" s="602"/>
    </row>
    <row r="100" spans="1:10" ht="15" customHeight="1" x14ac:dyDescent="0.2">
      <c r="A100" s="364" t="s">
        <v>116</v>
      </c>
      <c r="B100" s="379" t="s">
        <v>117</v>
      </c>
      <c r="C100" s="225">
        <f>'Hinnat 2015'!D79</f>
        <v>0.62</v>
      </c>
      <c r="D100" s="222"/>
      <c r="E100" s="223"/>
      <c r="F100" s="224">
        <v>0</v>
      </c>
      <c r="G100" s="225">
        <f t="shared" si="2"/>
        <v>0</v>
      </c>
      <c r="H100" s="226">
        <f t="shared" si="3"/>
        <v>0</v>
      </c>
      <c r="I100" s="602"/>
      <c r="J100" s="602"/>
    </row>
    <row r="101" spans="1:10" ht="15" customHeight="1" x14ac:dyDescent="0.2">
      <c r="A101" s="364" t="s">
        <v>118</v>
      </c>
      <c r="B101" s="379" t="s">
        <v>119</v>
      </c>
      <c r="C101" s="225">
        <f>'Hinnat 2015'!D80</f>
        <v>0.54</v>
      </c>
      <c r="D101" s="222"/>
      <c r="E101" s="223"/>
      <c r="F101" s="224">
        <v>0</v>
      </c>
      <c r="G101" s="225">
        <f t="shared" si="2"/>
        <v>0</v>
      </c>
      <c r="H101" s="226">
        <f t="shared" si="3"/>
        <v>0</v>
      </c>
      <c r="I101" s="602"/>
      <c r="J101" s="602"/>
    </row>
    <row r="102" spans="1:10" ht="15" customHeight="1" x14ac:dyDescent="0.2">
      <c r="A102" s="364" t="s">
        <v>120</v>
      </c>
      <c r="B102" s="379" t="s">
        <v>121</v>
      </c>
      <c r="C102" s="225">
        <f>'Hinnat 2015'!D81</f>
        <v>0.64</v>
      </c>
      <c r="D102" s="222"/>
      <c r="E102" s="223"/>
      <c r="F102" s="224">
        <v>0</v>
      </c>
      <c r="G102" s="225">
        <f t="shared" si="2"/>
        <v>0</v>
      </c>
      <c r="H102" s="226">
        <f t="shared" si="3"/>
        <v>0</v>
      </c>
      <c r="I102" s="602"/>
      <c r="J102" s="602"/>
    </row>
    <row r="103" spans="1:10" ht="15" customHeight="1" x14ac:dyDescent="0.2">
      <c r="A103" s="364" t="s">
        <v>122</v>
      </c>
      <c r="B103" s="379" t="s">
        <v>123</v>
      </c>
      <c r="C103" s="225">
        <f>'Hinnat 2015'!D82</f>
        <v>0.86</v>
      </c>
      <c r="D103" s="222"/>
      <c r="E103" s="223"/>
      <c r="F103" s="224">
        <v>0</v>
      </c>
      <c r="G103" s="225">
        <f t="shared" si="2"/>
        <v>0</v>
      </c>
      <c r="H103" s="226">
        <f t="shared" si="3"/>
        <v>0</v>
      </c>
      <c r="I103" s="602"/>
      <c r="J103" s="602"/>
    </row>
    <row r="104" spans="1:10" ht="15" customHeight="1" x14ac:dyDescent="0.2">
      <c r="A104" s="380" t="s">
        <v>124</v>
      </c>
      <c r="B104" s="295"/>
      <c r="C104" s="230"/>
      <c r="D104" s="228"/>
      <c r="E104" s="228"/>
      <c r="F104" s="241"/>
      <c r="G104" s="242"/>
      <c r="H104" s="246"/>
    </row>
    <row r="105" spans="1:10" ht="15" customHeight="1" x14ac:dyDescent="0.2">
      <c r="A105" s="364" t="s">
        <v>125</v>
      </c>
      <c r="B105" s="379" t="s">
        <v>111</v>
      </c>
      <c r="C105" s="225">
        <f>'Hinnat 2015'!D84</f>
        <v>0.53</v>
      </c>
      <c r="D105" s="222"/>
      <c r="E105" s="223"/>
      <c r="F105" s="224">
        <v>0</v>
      </c>
      <c r="G105" s="225">
        <f>(C105*E105)+(F105*(C105*E105))</f>
        <v>0</v>
      </c>
      <c r="H105" s="226">
        <f>(D105*E105)+(F105*(D105*E105))</f>
        <v>0</v>
      </c>
      <c r="I105" s="602"/>
      <c r="J105" s="602"/>
    </row>
    <row r="106" spans="1:10" ht="15" customHeight="1" x14ac:dyDescent="0.2">
      <c r="A106" s="364" t="s">
        <v>126</v>
      </c>
      <c r="B106" s="379" t="s">
        <v>127</v>
      </c>
      <c r="C106" s="225">
        <f>'Hinnat 2015'!D85</f>
        <v>0.86</v>
      </c>
      <c r="D106" s="222"/>
      <c r="E106" s="223"/>
      <c r="F106" s="224">
        <v>0</v>
      </c>
      <c r="G106" s="225">
        <f>(C106*E106)+(F106*(C106*E106))</f>
        <v>0</v>
      </c>
      <c r="H106" s="226">
        <f>(D106*E106)+(F106*(D106*E106))</f>
        <v>0</v>
      </c>
      <c r="I106" s="602"/>
      <c r="J106" s="602"/>
    </row>
    <row r="107" spans="1:10" ht="15" customHeight="1" x14ac:dyDescent="0.2">
      <c r="A107" s="364" t="s">
        <v>128</v>
      </c>
      <c r="B107" s="379" t="s">
        <v>119</v>
      </c>
      <c r="C107" s="225">
        <f>'Hinnat 2015'!D86</f>
        <v>0.86</v>
      </c>
      <c r="D107" s="248"/>
      <c r="E107" s="223"/>
      <c r="F107" s="224">
        <v>0</v>
      </c>
      <c r="G107" s="225">
        <f>(C107*E107)+(F107*(C107*E107))</f>
        <v>0</v>
      </c>
      <c r="H107" s="226">
        <f>(D107*E107)+(F107*(D107*E107))</f>
        <v>0</v>
      </c>
      <c r="I107" s="602"/>
      <c r="J107" s="602"/>
    </row>
    <row r="108" spans="1:10" ht="15" customHeight="1" x14ac:dyDescent="0.2">
      <c r="A108" s="364" t="s">
        <v>129</v>
      </c>
      <c r="B108" s="379" t="s">
        <v>130</v>
      </c>
      <c r="C108" s="225">
        <f>'Hinnat 2015'!D87</f>
        <v>0.86</v>
      </c>
      <c r="D108" s="222"/>
      <c r="E108" s="223"/>
      <c r="F108" s="224">
        <v>0</v>
      </c>
      <c r="G108" s="225">
        <f>(C108*E108)+(F108*(C108*E108))</f>
        <v>0</v>
      </c>
      <c r="H108" s="226">
        <f>(D108*E108)+(F108*(D108*E108))</f>
        <v>0</v>
      </c>
      <c r="I108" s="602"/>
      <c r="J108" s="602"/>
    </row>
    <row r="109" spans="1:10" ht="15" customHeight="1" x14ac:dyDescent="0.2">
      <c r="A109" s="380" t="s">
        <v>131</v>
      </c>
      <c r="B109" s="295"/>
      <c r="C109" s="230"/>
      <c r="D109" s="228"/>
      <c r="E109" s="228"/>
      <c r="F109" s="241"/>
      <c r="G109" s="242"/>
      <c r="H109" s="246"/>
    </row>
    <row r="110" spans="1:10" ht="15" customHeight="1" x14ac:dyDescent="0.2">
      <c r="A110" s="364" t="s">
        <v>132</v>
      </c>
      <c r="B110" s="379" t="s">
        <v>127</v>
      </c>
      <c r="C110" s="225">
        <f>'Hinnat 2015'!D89</f>
        <v>0.66</v>
      </c>
      <c r="D110" s="222"/>
      <c r="E110" s="223"/>
      <c r="F110" s="224">
        <v>0</v>
      </c>
      <c r="G110" s="225">
        <f>(C110*E110)+(F110*(C110*E110))</f>
        <v>0</v>
      </c>
      <c r="H110" s="226">
        <f>(D110*E110)+(F110*(D110*E110))</f>
        <v>0</v>
      </c>
      <c r="I110" s="602"/>
      <c r="J110" s="602"/>
    </row>
    <row r="111" spans="1:10" ht="15" customHeight="1" x14ac:dyDescent="0.2">
      <c r="A111" s="364" t="s">
        <v>133</v>
      </c>
      <c r="B111" s="379" t="s">
        <v>134</v>
      </c>
      <c r="C111" s="225">
        <f>'Hinnat 2015'!D90</f>
        <v>0.54</v>
      </c>
      <c r="D111" s="222"/>
      <c r="E111" s="223"/>
      <c r="F111" s="224">
        <v>0</v>
      </c>
      <c r="G111" s="225">
        <f>(C111*E111)+(F111*(C111*E111))</f>
        <v>0</v>
      </c>
      <c r="H111" s="226">
        <f>(D111*E111)+(F111*(D111*E111))</f>
        <v>0</v>
      </c>
      <c r="I111" s="602"/>
      <c r="J111" s="602"/>
    </row>
    <row r="112" spans="1:10" ht="15" customHeight="1" x14ac:dyDescent="0.2">
      <c r="A112" s="364" t="s">
        <v>135</v>
      </c>
      <c r="B112" s="379" t="s">
        <v>130</v>
      </c>
      <c r="C112" s="225">
        <f>'Hinnat 2015'!D91</f>
        <v>0.63</v>
      </c>
      <c r="D112" s="222"/>
      <c r="E112" s="223"/>
      <c r="F112" s="224">
        <v>0</v>
      </c>
      <c r="G112" s="225">
        <f>(C112*E112)+(F112*(C112*E112))</f>
        <v>0</v>
      </c>
      <c r="H112" s="226">
        <f>(D112*E112)+(F112*(D112*E112))</f>
        <v>0</v>
      </c>
      <c r="I112" s="602"/>
      <c r="J112" s="602"/>
    </row>
    <row r="113" spans="1:10" ht="15" customHeight="1" x14ac:dyDescent="0.2">
      <c r="A113" s="380" t="s">
        <v>136</v>
      </c>
      <c r="B113" s="295"/>
      <c r="C113" s="230"/>
      <c r="D113" s="228"/>
      <c r="E113" s="228"/>
      <c r="F113" s="241"/>
      <c r="G113" s="242"/>
      <c r="H113" s="246"/>
    </row>
    <row r="114" spans="1:10" ht="15" customHeight="1" x14ac:dyDescent="0.2">
      <c r="A114" s="364" t="s">
        <v>137</v>
      </c>
      <c r="B114" s="379" t="s">
        <v>138</v>
      </c>
      <c r="C114" s="225">
        <f>'Hinnat 2015'!D93</f>
        <v>0.26</v>
      </c>
      <c r="D114" s="222"/>
      <c r="E114" s="223"/>
      <c r="F114" s="224">
        <v>0</v>
      </c>
      <c r="G114" s="225">
        <f>(C114*E114)+(F114*(C114*E114))</f>
        <v>0</v>
      </c>
      <c r="H114" s="226">
        <f>(D114*E114)+(F114*(D114*E114))</f>
        <v>0</v>
      </c>
      <c r="I114" s="602"/>
      <c r="J114" s="602"/>
    </row>
    <row r="115" spans="1:10" ht="15" customHeight="1" x14ac:dyDescent="0.2">
      <c r="A115" s="364" t="s">
        <v>139</v>
      </c>
      <c r="B115" s="379" t="s">
        <v>140</v>
      </c>
      <c r="C115" s="225">
        <f>'Hinnat 2015'!D94</f>
        <v>0.51</v>
      </c>
      <c r="D115" s="222"/>
      <c r="E115" s="223"/>
      <c r="F115" s="224">
        <v>0</v>
      </c>
      <c r="G115" s="225">
        <f>(C115*E115)+(F115*(C115*E115))</f>
        <v>0</v>
      </c>
      <c r="H115" s="226">
        <f>(D115*E115)+(F115*(D115*E115))</f>
        <v>0</v>
      </c>
      <c r="I115" s="602"/>
      <c r="J115" s="602"/>
    </row>
    <row r="116" spans="1:10" s="209" customFormat="1" ht="15" customHeight="1" x14ac:dyDescent="0.2">
      <c r="A116" s="364" t="s">
        <v>141</v>
      </c>
      <c r="B116" s="379" t="s">
        <v>142</v>
      </c>
      <c r="C116" s="225">
        <f>'Hinnat 2015'!D95</f>
        <v>0.44</v>
      </c>
      <c r="D116" s="222"/>
      <c r="E116" s="223"/>
      <c r="F116" s="224">
        <v>0</v>
      </c>
      <c r="G116" s="225">
        <f>(C116*E116)+(F116*(C116*E116))</f>
        <v>0</v>
      </c>
      <c r="H116" s="226">
        <f>(D116*E116)+(F116*(D116*E116))</f>
        <v>0</v>
      </c>
      <c r="I116" s="602"/>
      <c r="J116" s="602"/>
    </row>
    <row r="117" spans="1:10" ht="15" customHeight="1" x14ac:dyDescent="0.2">
      <c r="A117" s="364" t="s">
        <v>143</v>
      </c>
      <c r="B117" s="379" t="s">
        <v>144</v>
      </c>
      <c r="C117" s="249">
        <f>'Hinnat 2015'!D96</f>
        <v>0.51</v>
      </c>
      <c r="D117" s="222"/>
      <c r="E117" s="223"/>
      <c r="F117" s="224">
        <v>0</v>
      </c>
      <c r="G117" s="225">
        <f>(C117*E117)+(F117*(C117*E117))</f>
        <v>0</v>
      </c>
      <c r="H117" s="226">
        <f>(D117*E117)+(F117*(D117*E117))</f>
        <v>0</v>
      </c>
      <c r="I117" s="602"/>
      <c r="J117" s="602"/>
    </row>
    <row r="118" spans="1:10" ht="15" customHeight="1" x14ac:dyDescent="0.2">
      <c r="A118" s="364" t="s">
        <v>145</v>
      </c>
      <c r="B118" s="379" t="s">
        <v>146</v>
      </c>
      <c r="C118" s="225">
        <f>'Hinnat 2015'!D97</f>
        <v>0.73</v>
      </c>
      <c r="D118" s="222"/>
      <c r="E118" s="223"/>
      <c r="F118" s="224">
        <v>0</v>
      </c>
      <c r="G118" s="225">
        <f>(C118*E118)+(F118*(C118*E118))</f>
        <v>0</v>
      </c>
      <c r="H118" s="226">
        <f>(D118*E118)+(F118*(D118*E118))</f>
        <v>0</v>
      </c>
      <c r="I118" s="602"/>
      <c r="J118" s="602"/>
    </row>
    <row r="119" spans="1:10" s="236" customFormat="1" ht="15" customHeight="1" x14ac:dyDescent="0.2">
      <c r="A119" s="196"/>
      <c r="B119" s="195"/>
      <c r="C119" s="233"/>
      <c r="D119" s="236" t="s">
        <v>331</v>
      </c>
      <c r="E119" s="234">
        <f>SUM(E86:E90,E92:E95,E97:E103,E105:E108,E110:E112,E114:E118)</f>
        <v>0</v>
      </c>
      <c r="G119" s="235">
        <f>SUM(G85:G118)</f>
        <v>0</v>
      </c>
      <c r="H119" s="243">
        <f>SUM(H85:H118)</f>
        <v>0</v>
      </c>
    </row>
    <row r="120" spans="1:10" s="295" customFormat="1" ht="15" customHeight="1" x14ac:dyDescent="0.2">
      <c r="A120" s="311"/>
      <c r="B120" s="195"/>
      <c r="C120" s="233"/>
      <c r="D120" s="195" t="s">
        <v>382</v>
      </c>
      <c r="G120" s="244"/>
      <c r="H120" s="237">
        <f>MAX(G86:H86)+MAX(G87:H87)+MAX(G88:H88)+MAX(G89:H89)+MAX(G90:H90)+MAX(G92:H92)+MAX(G93:H93)+MAX(G94:H94)+MAX(G95:H95)+MAX(G97:H97)+MAX(G98:H98)+MAX(G99:H99)+MAX(G100:H100)+MAX(G101:H101)+MAX(G102:H102)+MAX(G103:H103)+MAX(G105:H105)+MAX(G106:H106)+MAX(G107:H107)+MAX(G108:H108)+MAX(G110:H110)+MAX(G111:H111)+MAX(G112:H112)+MAX(G114:H114)+MAX(G115:H115)+MAX(G116:H116)+MAX(G117:H117)+MAX(G118:H118)</f>
        <v>0</v>
      </c>
    </row>
    <row r="121" spans="1:10" s="295" customFormat="1" ht="15" customHeight="1" x14ac:dyDescent="0.2">
      <c r="A121" s="311"/>
      <c r="B121" s="195"/>
      <c r="C121" s="233"/>
      <c r="D121" s="300"/>
      <c r="F121" s="300"/>
      <c r="G121" s="210"/>
      <c r="H121" s="202"/>
    </row>
    <row r="122" spans="1:10" s="295" customFormat="1" ht="15" customHeight="1" x14ac:dyDescent="0.25">
      <c r="A122" s="605" t="s">
        <v>147</v>
      </c>
      <c r="B122" s="605"/>
      <c r="C122" s="605"/>
      <c r="G122" s="202"/>
      <c r="H122" s="202"/>
    </row>
    <row r="123" spans="1:10" s="295" customFormat="1" ht="15" customHeight="1" x14ac:dyDescent="0.25">
      <c r="A123" s="275"/>
      <c r="B123" s="202"/>
      <c r="C123" s="202"/>
      <c r="G123" s="202"/>
      <c r="H123" s="202"/>
    </row>
    <row r="124" spans="1:10" s="295" customFormat="1" ht="15" customHeight="1" x14ac:dyDescent="0.2">
      <c r="A124" s="195" t="s">
        <v>388</v>
      </c>
      <c r="C124" s="244"/>
      <c r="G124" s="202"/>
      <c r="H124" s="202"/>
    </row>
    <row r="125" spans="1:10" s="295" customFormat="1" ht="15" customHeight="1" x14ac:dyDescent="0.2">
      <c r="A125" s="195" t="s">
        <v>389</v>
      </c>
      <c r="C125" s="244"/>
      <c r="G125" s="202"/>
      <c r="H125" s="202"/>
    </row>
    <row r="126" spans="1:10" s="295" customFormat="1" ht="15" customHeight="1" x14ac:dyDescent="0.2">
      <c r="A126" s="195" t="s">
        <v>390</v>
      </c>
      <c r="C126" s="244"/>
      <c r="G126" s="202"/>
      <c r="H126" s="202"/>
    </row>
    <row r="127" spans="1:10" s="295" customFormat="1" ht="15" customHeight="1" x14ac:dyDescent="0.2">
      <c r="A127" s="195" t="s">
        <v>371</v>
      </c>
      <c r="C127" s="305"/>
      <c r="D127" s="300"/>
      <c r="G127" s="202"/>
      <c r="H127" s="202"/>
    </row>
    <row r="128" spans="1:10" s="295" customFormat="1" ht="15" customHeight="1" x14ac:dyDescent="0.2">
      <c r="A128" s="195" t="s">
        <v>372</v>
      </c>
      <c r="C128" s="305"/>
      <c r="D128" s="300"/>
      <c r="G128" s="202"/>
      <c r="H128" s="202"/>
    </row>
    <row r="129" spans="1:46" s="295" customFormat="1" ht="15" customHeight="1" x14ac:dyDescent="0.2">
      <c r="A129" s="195" t="s">
        <v>373</v>
      </c>
      <c r="C129" s="305"/>
      <c r="D129" s="300"/>
      <c r="G129" s="202"/>
      <c r="H129" s="202"/>
    </row>
    <row r="130" spans="1:46" s="295" customFormat="1" ht="15" customHeight="1" x14ac:dyDescent="0.2">
      <c r="A130" s="604" t="s">
        <v>374</v>
      </c>
      <c r="B130" s="604"/>
      <c r="C130" s="305"/>
      <c r="D130" s="300"/>
      <c r="G130" s="202"/>
      <c r="H130" s="202"/>
    </row>
    <row r="131" spans="1:46" s="295" customFormat="1" ht="15" customHeight="1" x14ac:dyDescent="0.2">
      <c r="A131" s="196" t="s">
        <v>375</v>
      </c>
      <c r="C131" s="305"/>
      <c r="D131" s="300"/>
      <c r="G131" s="202"/>
      <c r="H131" s="202"/>
    </row>
    <row r="132" spans="1:46" s="295" customFormat="1" ht="15" customHeight="1" x14ac:dyDescent="0.2">
      <c r="A132" s="195"/>
      <c r="C132" s="305"/>
      <c r="D132" s="300"/>
      <c r="G132" s="202"/>
      <c r="H132" s="202"/>
    </row>
    <row r="133" spans="1:46" s="378" customFormat="1" ht="15" customHeight="1" x14ac:dyDescent="0.2">
      <c r="A133" s="382" t="s">
        <v>30</v>
      </c>
      <c r="B133" s="379"/>
      <c r="C133" s="239" t="s">
        <v>376</v>
      </c>
      <c r="D133" s="379" t="s">
        <v>377</v>
      </c>
      <c r="E133" s="240" t="s">
        <v>431</v>
      </c>
      <c r="F133" s="380" t="s">
        <v>379</v>
      </c>
      <c r="G133" s="240" t="s">
        <v>380</v>
      </c>
      <c r="H133" s="240" t="s">
        <v>377</v>
      </c>
      <c r="I133" s="601" t="s">
        <v>381</v>
      </c>
      <c r="J133" s="601"/>
      <c r="K133" s="300"/>
      <c r="L133" s="300"/>
      <c r="M133" s="300"/>
      <c r="N133" s="300"/>
      <c r="O133" s="300"/>
      <c r="P133" s="300"/>
      <c r="Q133" s="300"/>
      <c r="R133" s="300"/>
      <c r="S133" s="300"/>
      <c r="T133" s="300"/>
      <c r="U133" s="300"/>
      <c r="V133" s="300"/>
      <c r="W133" s="300"/>
      <c r="X133" s="300"/>
      <c r="Y133" s="300"/>
      <c r="Z133" s="300"/>
      <c r="AA133" s="300"/>
      <c r="AB133" s="300"/>
      <c r="AC133" s="300"/>
      <c r="AD133" s="300"/>
      <c r="AE133" s="300"/>
      <c r="AF133" s="300"/>
      <c r="AG133" s="300"/>
      <c r="AH133" s="300"/>
      <c r="AI133" s="300"/>
      <c r="AJ133" s="300"/>
      <c r="AK133" s="300"/>
      <c r="AL133" s="300"/>
      <c r="AM133" s="300"/>
      <c r="AN133" s="300"/>
      <c r="AO133" s="300"/>
      <c r="AP133" s="300"/>
      <c r="AQ133" s="300"/>
      <c r="AR133" s="300"/>
      <c r="AS133" s="300"/>
      <c r="AT133" s="300"/>
    </row>
    <row r="134" spans="1:46" ht="15" customHeight="1" x14ac:dyDescent="0.2">
      <c r="A134" s="364" t="s">
        <v>151</v>
      </c>
      <c r="B134" s="379" t="s">
        <v>152</v>
      </c>
      <c r="C134" s="225">
        <f>'Hinnat 2015'!D107</f>
        <v>0.32</v>
      </c>
      <c r="D134" s="222"/>
      <c r="E134" s="223"/>
      <c r="F134" s="224">
        <v>0</v>
      </c>
      <c r="G134" s="225">
        <f>(C134*E134)+(F134*(C134*E134))</f>
        <v>0</v>
      </c>
      <c r="H134" s="226">
        <f>(D134*E134)+(F134*(D134*E134))</f>
        <v>0</v>
      </c>
      <c r="I134" s="602"/>
      <c r="J134" s="602"/>
    </row>
    <row r="135" spans="1:46" ht="15" customHeight="1" x14ac:dyDescent="0.2">
      <c r="A135" s="364" t="s">
        <v>153</v>
      </c>
      <c r="B135" s="379" t="s">
        <v>154</v>
      </c>
      <c r="C135" s="242"/>
      <c r="D135" s="228"/>
      <c r="E135" s="228"/>
      <c r="F135" s="224"/>
      <c r="G135" s="242"/>
      <c r="H135" s="230"/>
    </row>
    <row r="136" spans="1:46" ht="15" customHeight="1" x14ac:dyDescent="0.2">
      <c r="A136" s="364"/>
      <c r="B136" s="379" t="s">
        <v>155</v>
      </c>
      <c r="C136" s="225">
        <f>'Hinnat 2015'!D109</f>
        <v>1.23</v>
      </c>
      <c r="D136" s="222"/>
      <c r="E136" s="223"/>
      <c r="F136" s="224">
        <v>0</v>
      </c>
      <c r="G136" s="225">
        <f t="shared" ref="G136:G141" si="4">(C136*E136)+(F136*(C136*E136))</f>
        <v>0</v>
      </c>
      <c r="H136" s="226">
        <f t="shared" ref="H136:H141" si="5">(D136*E136)+(F136*(D136*E136))</f>
        <v>0</v>
      </c>
      <c r="I136" s="602"/>
      <c r="J136" s="602"/>
    </row>
    <row r="137" spans="1:46" ht="15" customHeight="1" x14ac:dyDescent="0.2">
      <c r="A137" s="364" t="s">
        <v>156</v>
      </c>
      <c r="B137" s="379" t="s">
        <v>157</v>
      </c>
      <c r="C137" s="225">
        <f>'Hinnat 2015'!D110</f>
        <v>2.0699999999999998</v>
      </c>
      <c r="D137" s="222"/>
      <c r="E137" s="223"/>
      <c r="F137" s="224">
        <v>0</v>
      </c>
      <c r="G137" s="225">
        <f t="shared" si="4"/>
        <v>0</v>
      </c>
      <c r="H137" s="226">
        <f t="shared" si="5"/>
        <v>0</v>
      </c>
      <c r="I137" s="602"/>
      <c r="J137" s="602"/>
    </row>
    <row r="138" spans="1:46" ht="15" customHeight="1" x14ac:dyDescent="0.2">
      <c r="A138" s="364" t="s">
        <v>158</v>
      </c>
      <c r="B138" s="379" t="s">
        <v>159</v>
      </c>
      <c r="C138" s="225">
        <f>'Hinnat 2015'!D111</f>
        <v>1.78</v>
      </c>
      <c r="D138" s="222"/>
      <c r="E138" s="223"/>
      <c r="F138" s="224">
        <v>0</v>
      </c>
      <c r="G138" s="225">
        <f t="shared" si="4"/>
        <v>0</v>
      </c>
      <c r="H138" s="226">
        <f t="shared" si="5"/>
        <v>0</v>
      </c>
      <c r="I138" s="602"/>
      <c r="J138" s="602"/>
    </row>
    <row r="139" spans="1:46" ht="15" customHeight="1" x14ac:dyDescent="0.2">
      <c r="A139" s="364" t="s">
        <v>160</v>
      </c>
      <c r="B139" s="379" t="s">
        <v>161</v>
      </c>
      <c r="C139" s="225">
        <f>'Hinnat 2015'!D112</f>
        <v>1.54</v>
      </c>
      <c r="D139" s="222"/>
      <c r="E139" s="223"/>
      <c r="F139" s="224">
        <v>0</v>
      </c>
      <c r="G139" s="225">
        <f t="shared" si="4"/>
        <v>0</v>
      </c>
      <c r="H139" s="226">
        <f t="shared" si="5"/>
        <v>0</v>
      </c>
      <c r="I139" s="602"/>
      <c r="J139" s="602"/>
    </row>
    <row r="140" spans="1:46" ht="15" customHeight="1" x14ac:dyDescent="0.2">
      <c r="A140" s="364" t="s">
        <v>162</v>
      </c>
      <c r="B140" s="379" t="s">
        <v>163</v>
      </c>
      <c r="C140" s="225">
        <f>'Hinnat 2015'!D113</f>
        <v>1.68</v>
      </c>
      <c r="D140" s="222"/>
      <c r="E140" s="223"/>
      <c r="F140" s="224">
        <v>0</v>
      </c>
      <c r="G140" s="225">
        <f t="shared" si="4"/>
        <v>0</v>
      </c>
      <c r="H140" s="226">
        <f t="shared" si="5"/>
        <v>0</v>
      </c>
      <c r="I140" s="602"/>
      <c r="J140" s="602"/>
    </row>
    <row r="141" spans="1:46" ht="15" customHeight="1" x14ac:dyDescent="0.2">
      <c r="A141" s="364" t="s">
        <v>164</v>
      </c>
      <c r="B141" s="379" t="s">
        <v>165</v>
      </c>
      <c r="C141" s="225">
        <f>'Hinnat 2015'!D114</f>
        <v>1.1499999999999999</v>
      </c>
      <c r="D141" s="222"/>
      <c r="E141" s="223"/>
      <c r="F141" s="224">
        <v>0</v>
      </c>
      <c r="G141" s="225">
        <f t="shared" si="4"/>
        <v>0</v>
      </c>
      <c r="H141" s="226">
        <f t="shared" si="5"/>
        <v>0</v>
      </c>
      <c r="I141" s="602"/>
      <c r="J141" s="602"/>
    </row>
    <row r="142" spans="1:46" ht="15" customHeight="1" x14ac:dyDescent="0.2">
      <c r="A142" s="364" t="s">
        <v>166</v>
      </c>
      <c r="B142" s="379" t="s">
        <v>167</v>
      </c>
      <c r="C142" s="242"/>
      <c r="D142" s="228"/>
      <c r="E142" s="228"/>
      <c r="F142" s="224"/>
      <c r="G142" s="242"/>
      <c r="H142" s="230"/>
    </row>
    <row r="143" spans="1:46" ht="15" customHeight="1" x14ac:dyDescent="0.2">
      <c r="A143" s="364"/>
      <c r="B143" s="379" t="s">
        <v>168</v>
      </c>
      <c r="C143" s="225">
        <f>'Hinnat 2015'!D116</f>
        <v>0.5</v>
      </c>
      <c r="D143" s="222"/>
      <c r="E143" s="223"/>
      <c r="F143" s="224">
        <v>0</v>
      </c>
      <c r="G143" s="225">
        <f>(C143*E143)+(F143*(C143*E143))</f>
        <v>0</v>
      </c>
      <c r="H143" s="226">
        <f>(D143*E143)+(F143*(D143*E143))</f>
        <v>0</v>
      </c>
      <c r="I143" s="602"/>
      <c r="J143" s="602"/>
    </row>
    <row r="144" spans="1:46" s="236" customFormat="1" ht="15" customHeight="1" x14ac:dyDescent="0.2">
      <c r="A144" s="250"/>
      <c r="B144" s="195"/>
      <c r="C144" s="233"/>
      <c r="D144" s="195" t="s">
        <v>331</v>
      </c>
      <c r="E144" s="234">
        <f>SUM(E134,E136:E141,E143)</f>
        <v>0</v>
      </c>
      <c r="G144" s="235">
        <f>SUM(G134:G143)</f>
        <v>0</v>
      </c>
      <c r="H144" s="243">
        <f>SUM(H134:H143)</f>
        <v>0</v>
      </c>
    </row>
    <row r="145" spans="1:46" s="295" customFormat="1" ht="15" customHeight="1" x14ac:dyDescent="0.2">
      <c r="A145" s="370"/>
      <c r="B145" s="195"/>
      <c r="C145" s="233"/>
      <c r="D145" s="195" t="s">
        <v>382</v>
      </c>
      <c r="G145" s="244"/>
      <c r="H145" s="237">
        <f>MAX(G134:H134)+MAX(G136:H136)+MAX(G137:H137)+MAX(G138:H138)+MAX(G139:H139)+MAX(G140:H140)+MAX(G141:H141)+MAX(G143:H143)</f>
        <v>0</v>
      </c>
    </row>
    <row r="146" spans="1:46" s="295" customFormat="1" ht="15" customHeight="1" x14ac:dyDescent="0.2">
      <c r="A146" s="370"/>
      <c r="B146" s="195"/>
      <c r="C146" s="233"/>
      <c r="D146" s="300"/>
      <c r="G146" s="202"/>
      <c r="H146" s="202"/>
    </row>
    <row r="147" spans="1:46" s="295" customFormat="1" ht="15" customHeight="1" x14ac:dyDescent="0.25">
      <c r="A147" s="605" t="s">
        <v>170</v>
      </c>
      <c r="B147" s="605"/>
      <c r="C147" s="605"/>
      <c r="D147" s="300"/>
      <c r="F147" s="300"/>
      <c r="G147" s="210"/>
      <c r="H147" s="202"/>
    </row>
    <row r="148" spans="1:46" s="295" customFormat="1" ht="15" customHeight="1" x14ac:dyDescent="0.2">
      <c r="A148" s="370"/>
      <c r="B148" s="300"/>
      <c r="C148" s="384"/>
      <c r="D148" s="300"/>
      <c r="F148" s="300"/>
      <c r="G148" s="210"/>
      <c r="H148" s="202"/>
    </row>
    <row r="149" spans="1:46" s="295" customFormat="1" ht="15" customHeight="1" x14ac:dyDescent="0.2">
      <c r="A149" s="195" t="s">
        <v>171</v>
      </c>
      <c r="C149" s="244"/>
      <c r="D149" s="300"/>
      <c r="F149" s="300"/>
      <c r="G149" s="210"/>
      <c r="H149" s="202"/>
    </row>
    <row r="150" spans="1:46" s="295" customFormat="1" ht="15" customHeight="1" x14ac:dyDescent="0.2">
      <c r="A150" s="195" t="s">
        <v>391</v>
      </c>
      <c r="C150" s="244"/>
      <c r="D150" s="300"/>
      <c r="F150" s="300"/>
      <c r="G150" s="210"/>
      <c r="H150" s="202"/>
    </row>
    <row r="151" spans="1:46" s="295" customFormat="1" ht="15" customHeight="1" x14ac:dyDescent="0.2">
      <c r="A151" s="254" t="s">
        <v>392</v>
      </c>
      <c r="C151" s="244"/>
      <c r="D151" s="300"/>
      <c r="F151" s="300"/>
      <c r="G151" s="210"/>
      <c r="H151" s="202"/>
    </row>
    <row r="152" spans="1:46" s="295" customFormat="1" ht="15" customHeight="1" x14ac:dyDescent="0.2">
      <c r="A152" s="195" t="s">
        <v>373</v>
      </c>
      <c r="C152" s="305"/>
      <c r="D152" s="300"/>
      <c r="G152" s="202"/>
      <c r="H152" s="202"/>
    </row>
    <row r="153" spans="1:46" s="295" customFormat="1" ht="15" customHeight="1" x14ac:dyDescent="0.2">
      <c r="A153" s="196" t="s">
        <v>374</v>
      </c>
      <c r="C153" s="305"/>
      <c r="D153" s="300"/>
      <c r="G153" s="202"/>
      <c r="H153" s="202"/>
    </row>
    <row r="154" spans="1:46" s="295" customFormat="1" ht="15" customHeight="1" x14ac:dyDescent="0.2">
      <c r="A154" s="196" t="s">
        <v>375</v>
      </c>
      <c r="C154" s="305"/>
      <c r="D154" s="300"/>
      <c r="G154" s="202"/>
      <c r="H154" s="202"/>
    </row>
    <row r="155" spans="1:46" s="295" customFormat="1" ht="15" customHeight="1" x14ac:dyDescent="0.2">
      <c r="A155" s="195"/>
      <c r="C155" s="305"/>
      <c r="D155" s="300"/>
      <c r="G155" s="202"/>
      <c r="H155" s="202"/>
    </row>
    <row r="156" spans="1:46" s="378" customFormat="1" ht="15" customHeight="1" x14ac:dyDescent="0.2">
      <c r="A156" s="382" t="s">
        <v>30</v>
      </c>
      <c r="B156" s="379"/>
      <c r="C156" s="239" t="s">
        <v>376</v>
      </c>
      <c r="D156" s="379" t="s">
        <v>377</v>
      </c>
      <c r="E156" s="240" t="s">
        <v>431</v>
      </c>
      <c r="F156" s="380" t="s">
        <v>379</v>
      </c>
      <c r="G156" s="240" t="s">
        <v>380</v>
      </c>
      <c r="H156" s="240" t="s">
        <v>377</v>
      </c>
      <c r="I156" s="601" t="s">
        <v>381</v>
      </c>
      <c r="J156" s="601"/>
      <c r="K156" s="300"/>
      <c r="L156" s="300"/>
      <c r="M156" s="300"/>
      <c r="N156" s="300"/>
      <c r="O156" s="300"/>
      <c r="P156" s="300"/>
      <c r="Q156" s="300"/>
      <c r="R156" s="300"/>
      <c r="S156" s="300"/>
      <c r="T156" s="300"/>
      <c r="U156" s="300"/>
      <c r="V156" s="300"/>
      <c r="W156" s="300"/>
      <c r="X156" s="300"/>
      <c r="Y156" s="300"/>
      <c r="Z156" s="300"/>
      <c r="AA156" s="300"/>
      <c r="AB156" s="300"/>
      <c r="AC156" s="300"/>
      <c r="AD156" s="300"/>
      <c r="AE156" s="300"/>
      <c r="AF156" s="300"/>
      <c r="AG156" s="300"/>
      <c r="AH156" s="300"/>
      <c r="AI156" s="300"/>
      <c r="AJ156" s="300"/>
      <c r="AK156" s="300"/>
      <c r="AL156" s="300"/>
      <c r="AM156" s="300"/>
      <c r="AN156" s="300"/>
      <c r="AO156" s="300"/>
      <c r="AP156" s="300"/>
      <c r="AQ156" s="300"/>
      <c r="AR156" s="300"/>
      <c r="AS156" s="300"/>
      <c r="AT156" s="300"/>
    </row>
    <row r="157" spans="1:46" ht="15" customHeight="1" x14ac:dyDescent="0.2">
      <c r="A157" s="364" t="s">
        <v>174</v>
      </c>
      <c r="B157" s="379" t="s">
        <v>175</v>
      </c>
      <c r="C157" s="225">
        <f>'Hinnat 2015'!D126</f>
        <v>0.65</v>
      </c>
      <c r="D157" s="222"/>
      <c r="E157" s="223"/>
      <c r="F157" s="224">
        <v>0</v>
      </c>
      <c r="G157" s="225">
        <f t="shared" ref="G157:G167" si="6">(C157*E157)+(F157*(C157*E157))</f>
        <v>0</v>
      </c>
      <c r="H157" s="226">
        <f t="shared" ref="H157:H167" si="7">(D157*E157)+(F157*(D157*E157))</f>
        <v>0</v>
      </c>
      <c r="I157" s="602"/>
      <c r="J157" s="602"/>
    </row>
    <row r="158" spans="1:46" ht="15" customHeight="1" x14ac:dyDescent="0.2">
      <c r="A158" s="364" t="s">
        <v>176</v>
      </c>
      <c r="B158" s="379" t="s">
        <v>177</v>
      </c>
      <c r="C158" s="225">
        <f>'Hinnat 2015'!D127</f>
        <v>0.38</v>
      </c>
      <c r="D158" s="222"/>
      <c r="E158" s="223"/>
      <c r="F158" s="224">
        <v>0</v>
      </c>
      <c r="G158" s="225">
        <f t="shared" si="6"/>
        <v>0</v>
      </c>
      <c r="H158" s="226">
        <f t="shared" si="7"/>
        <v>0</v>
      </c>
      <c r="I158" s="602"/>
      <c r="J158" s="602"/>
    </row>
    <row r="159" spans="1:46" ht="15" customHeight="1" x14ac:dyDescent="0.2">
      <c r="A159" s="364" t="s">
        <v>178</v>
      </c>
      <c r="B159" s="379" t="s">
        <v>179</v>
      </c>
      <c r="C159" s="225">
        <f>'Hinnat 2015'!D128</f>
        <v>0.32</v>
      </c>
      <c r="D159" s="222"/>
      <c r="E159" s="223"/>
      <c r="F159" s="224">
        <v>0</v>
      </c>
      <c r="G159" s="225">
        <f t="shared" si="6"/>
        <v>0</v>
      </c>
      <c r="H159" s="226">
        <f t="shared" si="7"/>
        <v>0</v>
      </c>
      <c r="I159" s="602"/>
      <c r="J159" s="602"/>
    </row>
    <row r="160" spans="1:46" ht="15" customHeight="1" x14ac:dyDescent="0.2">
      <c r="A160" s="364" t="s">
        <v>180</v>
      </c>
      <c r="B160" s="379" t="s">
        <v>113</v>
      </c>
      <c r="C160" s="225">
        <f>'Hinnat 2015'!D129</f>
        <v>0.69</v>
      </c>
      <c r="D160" s="222"/>
      <c r="E160" s="223"/>
      <c r="F160" s="224">
        <v>0</v>
      </c>
      <c r="G160" s="225">
        <f t="shared" si="6"/>
        <v>0</v>
      </c>
      <c r="H160" s="226">
        <f t="shared" si="7"/>
        <v>0</v>
      </c>
      <c r="I160" s="602"/>
      <c r="J160" s="602"/>
    </row>
    <row r="161" spans="1:10" ht="15" customHeight="1" x14ac:dyDescent="0.2">
      <c r="A161" s="364" t="s">
        <v>181</v>
      </c>
      <c r="B161" s="379" t="s">
        <v>182</v>
      </c>
      <c r="C161" s="225">
        <f>'Hinnat 2015'!D130</f>
        <v>0.53</v>
      </c>
      <c r="D161" s="248"/>
      <c r="E161" s="223"/>
      <c r="F161" s="224">
        <v>0</v>
      </c>
      <c r="G161" s="225">
        <f t="shared" si="6"/>
        <v>0</v>
      </c>
      <c r="H161" s="226">
        <f t="shared" si="7"/>
        <v>0</v>
      </c>
      <c r="I161" s="602"/>
      <c r="J161" s="602"/>
    </row>
    <row r="162" spans="1:10" ht="15" customHeight="1" x14ac:dyDescent="0.2">
      <c r="A162" s="364" t="s">
        <v>183</v>
      </c>
      <c r="B162" s="379" t="s">
        <v>184</v>
      </c>
      <c r="C162" s="225">
        <f>'Hinnat 2015'!D131</f>
        <v>1.19</v>
      </c>
      <c r="D162" s="248"/>
      <c r="E162" s="223"/>
      <c r="F162" s="224">
        <v>0</v>
      </c>
      <c r="G162" s="225">
        <f t="shared" si="6"/>
        <v>0</v>
      </c>
      <c r="H162" s="226">
        <f t="shared" si="7"/>
        <v>0</v>
      </c>
      <c r="I162" s="602"/>
      <c r="J162" s="602"/>
    </row>
    <row r="163" spans="1:10" ht="15" customHeight="1" x14ac:dyDescent="0.2">
      <c r="A163" s="364" t="s">
        <v>185</v>
      </c>
      <c r="B163" s="379" t="s">
        <v>186</v>
      </c>
      <c r="C163" s="225">
        <f>'Hinnat 2015'!D132</f>
        <v>0.47</v>
      </c>
      <c r="D163" s="222"/>
      <c r="E163" s="223"/>
      <c r="F163" s="224">
        <v>0</v>
      </c>
      <c r="G163" s="225">
        <f t="shared" si="6"/>
        <v>0</v>
      </c>
      <c r="H163" s="226">
        <f t="shared" si="7"/>
        <v>0</v>
      </c>
      <c r="I163" s="602"/>
      <c r="J163" s="602"/>
    </row>
    <row r="164" spans="1:10" ht="15" customHeight="1" x14ac:dyDescent="0.2">
      <c r="A164" s="364" t="s">
        <v>187</v>
      </c>
      <c r="B164" s="379" t="s">
        <v>188</v>
      </c>
      <c r="C164" s="225">
        <f>'Hinnat 2015'!D133</f>
        <v>1.07</v>
      </c>
      <c r="D164" s="248"/>
      <c r="E164" s="223"/>
      <c r="F164" s="224">
        <v>0</v>
      </c>
      <c r="G164" s="225">
        <f t="shared" si="6"/>
        <v>0</v>
      </c>
      <c r="H164" s="226">
        <f t="shared" si="7"/>
        <v>0</v>
      </c>
      <c r="I164" s="602"/>
      <c r="J164" s="602"/>
    </row>
    <row r="165" spans="1:10" ht="15" customHeight="1" x14ac:dyDescent="0.2">
      <c r="A165" s="364" t="s">
        <v>189</v>
      </c>
      <c r="B165" s="379" t="s">
        <v>190</v>
      </c>
      <c r="C165" s="225">
        <f>'Hinnat 2015'!D134</f>
        <v>1.44</v>
      </c>
      <c r="D165" s="222"/>
      <c r="E165" s="223"/>
      <c r="F165" s="224">
        <v>0</v>
      </c>
      <c r="G165" s="225">
        <f t="shared" si="6"/>
        <v>0</v>
      </c>
      <c r="H165" s="226">
        <f t="shared" si="7"/>
        <v>0</v>
      </c>
      <c r="I165" s="602"/>
      <c r="J165" s="602"/>
    </row>
    <row r="166" spans="1:10" ht="15" customHeight="1" x14ac:dyDescent="0.2">
      <c r="A166" s="364" t="s">
        <v>191</v>
      </c>
      <c r="B166" s="379" t="s">
        <v>192</v>
      </c>
      <c r="C166" s="225">
        <f>'Hinnat 2015'!D135</f>
        <v>0.7</v>
      </c>
      <c r="D166" s="222"/>
      <c r="E166" s="223"/>
      <c r="F166" s="224">
        <v>0</v>
      </c>
      <c r="G166" s="225">
        <f t="shared" si="6"/>
        <v>0</v>
      </c>
      <c r="H166" s="226">
        <f t="shared" si="7"/>
        <v>0</v>
      </c>
      <c r="I166" s="602"/>
      <c r="J166" s="602"/>
    </row>
    <row r="167" spans="1:10" ht="15" customHeight="1" x14ac:dyDescent="0.2">
      <c r="A167" s="364" t="s">
        <v>193</v>
      </c>
      <c r="B167" s="379" t="s">
        <v>194</v>
      </c>
      <c r="C167" s="225">
        <f>'Hinnat 2015'!D136</f>
        <v>0.36</v>
      </c>
      <c r="D167" s="222"/>
      <c r="E167" s="223"/>
      <c r="F167" s="224">
        <v>0</v>
      </c>
      <c r="G167" s="225">
        <f t="shared" si="6"/>
        <v>0</v>
      </c>
      <c r="H167" s="226">
        <f t="shared" si="7"/>
        <v>0</v>
      </c>
      <c r="I167" s="602"/>
      <c r="J167" s="602"/>
    </row>
    <row r="168" spans="1:10" ht="15" customHeight="1" x14ac:dyDescent="0.2">
      <c r="A168" s="380" t="s">
        <v>195</v>
      </c>
      <c r="B168" s="295"/>
      <c r="C168" s="230"/>
      <c r="D168" s="228"/>
      <c r="E168" s="228"/>
      <c r="F168" s="224"/>
      <c r="G168" s="242"/>
      <c r="H168" s="230"/>
    </row>
    <row r="169" spans="1:10" s="209" customFormat="1" ht="15" customHeight="1" x14ac:dyDescent="0.2">
      <c r="A169" s="364" t="s">
        <v>196</v>
      </c>
      <c r="B169" s="379" t="s">
        <v>175</v>
      </c>
      <c r="C169" s="225">
        <f>'Hinnat 2015'!D138</f>
        <v>0.62</v>
      </c>
      <c r="D169" s="222"/>
      <c r="E169" s="223"/>
      <c r="F169" s="224">
        <v>0</v>
      </c>
      <c r="G169" s="225">
        <f t="shared" ref="G169:G178" si="8">(C169*E169)+(F169*(C169*E169))</f>
        <v>0</v>
      </c>
      <c r="H169" s="226">
        <f t="shared" ref="H169:H178" si="9">(D169*E169)+(F169*(D169*E169))</f>
        <v>0</v>
      </c>
      <c r="I169" s="602"/>
      <c r="J169" s="602"/>
    </row>
    <row r="170" spans="1:10" s="209" customFormat="1" ht="15" customHeight="1" x14ac:dyDescent="0.2">
      <c r="A170" s="364" t="s">
        <v>197</v>
      </c>
      <c r="B170" s="379" t="s">
        <v>177</v>
      </c>
      <c r="C170" s="225">
        <f>'Hinnat 2015'!D139</f>
        <v>0.38</v>
      </c>
      <c r="D170" s="222"/>
      <c r="E170" s="223"/>
      <c r="F170" s="224">
        <v>0</v>
      </c>
      <c r="G170" s="225">
        <f t="shared" si="8"/>
        <v>0</v>
      </c>
      <c r="H170" s="226">
        <f t="shared" si="9"/>
        <v>0</v>
      </c>
      <c r="I170" s="602"/>
      <c r="J170" s="602"/>
    </row>
    <row r="171" spans="1:10" s="209" customFormat="1" ht="15" customHeight="1" x14ac:dyDescent="0.2">
      <c r="A171" s="364" t="s">
        <v>198</v>
      </c>
      <c r="B171" s="379" t="s">
        <v>179</v>
      </c>
      <c r="C171" s="225">
        <f>'Hinnat 2015'!D140</f>
        <v>0.16</v>
      </c>
      <c r="D171" s="222"/>
      <c r="E171" s="223"/>
      <c r="F171" s="224">
        <v>0</v>
      </c>
      <c r="G171" s="225">
        <f t="shared" si="8"/>
        <v>0</v>
      </c>
      <c r="H171" s="226">
        <f t="shared" si="9"/>
        <v>0</v>
      </c>
      <c r="I171" s="602"/>
      <c r="J171" s="602"/>
    </row>
    <row r="172" spans="1:10" s="209" customFormat="1" ht="15" customHeight="1" x14ac:dyDescent="0.2">
      <c r="A172" s="364" t="s">
        <v>199</v>
      </c>
      <c r="B172" s="379" t="s">
        <v>113</v>
      </c>
      <c r="C172" s="225">
        <f>'Hinnat 2015'!D141</f>
        <v>0.56999999999999995</v>
      </c>
      <c r="D172" s="222"/>
      <c r="E172" s="223"/>
      <c r="F172" s="224">
        <v>0</v>
      </c>
      <c r="G172" s="225">
        <f t="shared" si="8"/>
        <v>0</v>
      </c>
      <c r="H172" s="226">
        <f t="shared" si="9"/>
        <v>0</v>
      </c>
      <c r="I172" s="602"/>
      <c r="J172" s="602"/>
    </row>
    <row r="173" spans="1:10" s="209" customFormat="1" ht="15" customHeight="1" x14ac:dyDescent="0.2">
      <c r="A173" s="364" t="s">
        <v>200</v>
      </c>
      <c r="B173" s="379" t="s">
        <v>182</v>
      </c>
      <c r="C173" s="225">
        <f>'Hinnat 2015'!D142</f>
        <v>0.39</v>
      </c>
      <c r="D173" s="222"/>
      <c r="E173" s="223"/>
      <c r="F173" s="224">
        <v>0</v>
      </c>
      <c r="G173" s="225">
        <f t="shared" si="8"/>
        <v>0</v>
      </c>
      <c r="H173" s="226">
        <f t="shared" si="9"/>
        <v>0</v>
      </c>
      <c r="I173" s="602"/>
      <c r="J173" s="602"/>
    </row>
    <row r="174" spans="1:10" s="209" customFormat="1" ht="15" customHeight="1" x14ac:dyDescent="0.2">
      <c r="A174" s="364" t="s">
        <v>201</v>
      </c>
      <c r="B174" s="379" t="s">
        <v>184</v>
      </c>
      <c r="C174" s="225">
        <f>'Hinnat 2015'!D143</f>
        <v>1.44</v>
      </c>
      <c r="D174" s="222"/>
      <c r="E174" s="223"/>
      <c r="F174" s="224">
        <v>0</v>
      </c>
      <c r="G174" s="225">
        <f t="shared" si="8"/>
        <v>0</v>
      </c>
      <c r="H174" s="226">
        <f t="shared" si="9"/>
        <v>0</v>
      </c>
      <c r="I174" s="602"/>
      <c r="J174" s="602"/>
    </row>
    <row r="175" spans="1:10" s="209" customFormat="1" ht="15" customHeight="1" x14ac:dyDescent="0.2">
      <c r="A175" s="364" t="s">
        <v>202</v>
      </c>
      <c r="B175" s="379" t="s">
        <v>186</v>
      </c>
      <c r="C175" s="225">
        <f>'Hinnat 2015'!D144</f>
        <v>0.27</v>
      </c>
      <c r="D175" s="222"/>
      <c r="E175" s="223"/>
      <c r="F175" s="224">
        <v>0</v>
      </c>
      <c r="G175" s="225">
        <f t="shared" si="8"/>
        <v>0</v>
      </c>
      <c r="H175" s="226">
        <f t="shared" si="9"/>
        <v>0</v>
      </c>
      <c r="I175" s="602"/>
      <c r="J175" s="602"/>
    </row>
    <row r="176" spans="1:10" s="209" customFormat="1" ht="15" customHeight="1" x14ac:dyDescent="0.2">
      <c r="A176" s="364" t="s">
        <v>203</v>
      </c>
      <c r="B176" s="379" t="s">
        <v>204</v>
      </c>
      <c r="C176" s="225">
        <f>'Hinnat 2015'!D145</f>
        <v>1.1599999999999999</v>
      </c>
      <c r="D176" s="222"/>
      <c r="E176" s="223"/>
      <c r="F176" s="224">
        <v>0</v>
      </c>
      <c r="G176" s="225">
        <f t="shared" si="8"/>
        <v>0</v>
      </c>
      <c r="H176" s="226">
        <f t="shared" si="9"/>
        <v>0</v>
      </c>
      <c r="I176" s="602"/>
      <c r="J176" s="602"/>
    </row>
    <row r="177" spans="1:10" ht="15" customHeight="1" x14ac:dyDescent="0.2">
      <c r="A177" s="364" t="s">
        <v>205</v>
      </c>
      <c r="B177" s="379" t="s">
        <v>190</v>
      </c>
      <c r="C177" s="225">
        <f>'Hinnat 2015'!D146</f>
        <v>1.33</v>
      </c>
      <c r="D177" s="222"/>
      <c r="E177" s="223"/>
      <c r="F177" s="224">
        <v>0</v>
      </c>
      <c r="G177" s="225">
        <f t="shared" si="8"/>
        <v>0</v>
      </c>
      <c r="H177" s="226">
        <f t="shared" si="9"/>
        <v>0</v>
      </c>
      <c r="I177" s="602"/>
      <c r="J177" s="602"/>
    </row>
    <row r="178" spans="1:10" ht="15" customHeight="1" x14ac:dyDescent="0.2">
      <c r="A178" s="364" t="s">
        <v>206</v>
      </c>
      <c r="B178" s="379" t="s">
        <v>192</v>
      </c>
      <c r="C178" s="225">
        <f>'Hinnat 2015'!D147</f>
        <v>0.65</v>
      </c>
      <c r="D178" s="222"/>
      <c r="E178" s="223"/>
      <c r="F178" s="224">
        <v>0</v>
      </c>
      <c r="G178" s="225">
        <f t="shared" si="8"/>
        <v>0</v>
      </c>
      <c r="H178" s="226">
        <f t="shared" si="9"/>
        <v>0</v>
      </c>
      <c r="I178" s="602"/>
      <c r="J178" s="602"/>
    </row>
    <row r="179" spans="1:10" s="236" customFormat="1" ht="15" customHeight="1" x14ac:dyDescent="0.2">
      <c r="A179" s="250"/>
      <c r="B179" s="195"/>
      <c r="C179" s="233"/>
      <c r="D179" s="195" t="s">
        <v>331</v>
      </c>
      <c r="E179" s="234">
        <f>SUM(E157:E178)</f>
        <v>0</v>
      </c>
      <c r="F179" s="195"/>
      <c r="G179" s="235">
        <f>SUM(G157:G178)</f>
        <v>0</v>
      </c>
      <c r="H179" s="243">
        <f>SUM(H157:H178)</f>
        <v>0</v>
      </c>
    </row>
    <row r="180" spans="1:10" s="295" customFormat="1" ht="15" customHeight="1" x14ac:dyDescent="0.2">
      <c r="A180" s="370"/>
      <c r="B180" s="300"/>
      <c r="C180" s="244"/>
      <c r="D180" s="195" t="s">
        <v>382</v>
      </c>
      <c r="F180" s="300"/>
      <c r="G180" s="244"/>
      <c r="H180" s="237">
        <f>MAX(G157:H157)+MAX(G158:H158)+MAX(G159:H159)+MAX(G160:H160)+MAX(G161:H161)+MAX(G162:H162)+MAX(G163:H163)+MAX(G164:H164)+MAX(G165:H165)+MAX(G166:H166)+MAX(G167:H167)+MAX(G169:H169)+MAX(G170:H170)+MAX(G171:H171)+MAX(G172:H172)+MAX(G173:H173)+MAX(G174:H174)+MAX(G175:H175)+MAX(G176:H176)+MAX(G177:H177)+MAX(G178:H178)</f>
        <v>0</v>
      </c>
    </row>
    <row r="181" spans="1:10" s="295" customFormat="1" ht="15" customHeight="1" x14ac:dyDescent="0.2">
      <c r="A181" s="370"/>
      <c r="B181" s="195"/>
      <c r="C181" s="233"/>
      <c r="G181" s="202"/>
      <c r="H181" s="202"/>
    </row>
    <row r="182" spans="1:10" s="295" customFormat="1" ht="15" customHeight="1" x14ac:dyDescent="0.25">
      <c r="A182" s="605" t="s">
        <v>207</v>
      </c>
      <c r="B182" s="605"/>
      <c r="C182" s="605"/>
      <c r="D182" s="300"/>
      <c r="F182" s="300"/>
      <c r="G182" s="210"/>
      <c r="H182" s="202"/>
    </row>
    <row r="183" spans="1:10" s="295" customFormat="1" ht="15" customHeight="1" x14ac:dyDescent="0.2">
      <c r="A183" s="311"/>
      <c r="B183" s="300"/>
      <c r="C183" s="384"/>
      <c r="D183" s="300"/>
      <c r="F183" s="300"/>
      <c r="G183" s="210"/>
      <c r="H183" s="202"/>
    </row>
    <row r="184" spans="1:10" s="295" customFormat="1" ht="15" customHeight="1" x14ac:dyDescent="0.2">
      <c r="A184" s="195" t="s">
        <v>208</v>
      </c>
      <c r="B184" s="300"/>
      <c r="C184" s="384"/>
      <c r="D184" s="300"/>
      <c r="F184" s="300"/>
      <c r="G184" s="210"/>
      <c r="H184" s="202"/>
    </row>
    <row r="185" spans="1:10" s="295" customFormat="1" ht="15" customHeight="1" x14ac:dyDescent="0.2">
      <c r="A185" s="195" t="s">
        <v>209</v>
      </c>
      <c r="B185" s="300"/>
      <c r="C185" s="384"/>
      <c r="D185" s="300"/>
      <c r="F185" s="300"/>
      <c r="G185" s="210"/>
      <c r="H185" s="202"/>
    </row>
    <row r="186" spans="1:10" s="295" customFormat="1" ht="15" customHeight="1" x14ac:dyDescent="0.2">
      <c r="A186" s="254" t="s">
        <v>393</v>
      </c>
      <c r="B186" s="300"/>
      <c r="C186" s="384"/>
      <c r="D186" s="300"/>
      <c r="F186" s="300"/>
      <c r="G186" s="210"/>
      <c r="H186" s="202"/>
    </row>
    <row r="187" spans="1:10" s="295" customFormat="1" ht="15" customHeight="1" x14ac:dyDescent="0.2">
      <c r="A187" s="254" t="s">
        <v>394</v>
      </c>
      <c r="B187" s="300"/>
      <c r="C187" s="384"/>
      <c r="D187" s="300"/>
      <c r="F187" s="300"/>
      <c r="G187" s="210"/>
      <c r="H187" s="202"/>
    </row>
    <row r="188" spans="1:10" s="295" customFormat="1" ht="15" customHeight="1" x14ac:dyDescent="0.2">
      <c r="A188" s="254" t="s">
        <v>395</v>
      </c>
      <c r="B188" s="300"/>
      <c r="C188" s="244"/>
      <c r="D188" s="300"/>
      <c r="F188" s="300"/>
      <c r="G188" s="210"/>
      <c r="H188" s="202"/>
    </row>
    <row r="189" spans="1:10" s="295" customFormat="1" ht="15" customHeight="1" x14ac:dyDescent="0.25">
      <c r="A189" s="195" t="s">
        <v>373</v>
      </c>
      <c r="B189" s="307"/>
      <c r="C189" s="244"/>
      <c r="D189" s="300"/>
      <c r="F189" s="300"/>
      <c r="G189" s="210"/>
      <c r="H189" s="202"/>
    </row>
    <row r="190" spans="1:10" s="295" customFormat="1" ht="15" customHeight="1" x14ac:dyDescent="0.2">
      <c r="A190" s="604" t="s">
        <v>374</v>
      </c>
      <c r="B190" s="604"/>
      <c r="C190" s="244"/>
      <c r="D190" s="300"/>
      <c r="F190" s="300"/>
      <c r="G190" s="210"/>
      <c r="H190" s="202"/>
    </row>
    <row r="191" spans="1:10" s="295" customFormat="1" ht="15" customHeight="1" x14ac:dyDescent="0.25">
      <c r="A191" s="196" t="s">
        <v>375</v>
      </c>
      <c r="B191" s="307"/>
      <c r="C191" s="244"/>
      <c r="D191" s="300"/>
      <c r="F191" s="300"/>
      <c r="G191" s="210"/>
      <c r="H191" s="202"/>
    </row>
    <row r="192" spans="1:10" s="295" customFormat="1" ht="15" customHeight="1" x14ac:dyDescent="0.25">
      <c r="A192" s="195"/>
      <c r="B192" s="307"/>
      <c r="C192" s="244"/>
      <c r="D192" s="300"/>
      <c r="F192" s="300"/>
      <c r="G192" s="210"/>
      <c r="H192" s="202"/>
    </row>
    <row r="193" spans="1:46" s="378" customFormat="1" ht="15" customHeight="1" x14ac:dyDescent="0.2">
      <c r="A193" s="382" t="s">
        <v>30</v>
      </c>
      <c r="B193" s="379"/>
      <c r="C193" s="239" t="s">
        <v>376</v>
      </c>
      <c r="D193" s="379" t="s">
        <v>377</v>
      </c>
      <c r="E193" s="240" t="s">
        <v>431</v>
      </c>
      <c r="F193" s="380" t="s">
        <v>379</v>
      </c>
      <c r="G193" s="240" t="s">
        <v>380</v>
      </c>
      <c r="H193" s="240" t="s">
        <v>377</v>
      </c>
      <c r="I193" s="601" t="s">
        <v>381</v>
      </c>
      <c r="J193" s="601"/>
      <c r="K193" s="300"/>
      <c r="L193" s="300"/>
      <c r="M193" s="300"/>
      <c r="N193" s="300"/>
      <c r="O193" s="300"/>
      <c r="P193" s="300"/>
      <c r="Q193" s="300"/>
      <c r="R193" s="300"/>
      <c r="S193" s="300"/>
      <c r="T193" s="300"/>
      <c r="U193" s="300"/>
      <c r="V193" s="300"/>
      <c r="W193" s="300"/>
      <c r="X193" s="300"/>
      <c r="Y193" s="300"/>
      <c r="Z193" s="300"/>
      <c r="AA193" s="300"/>
      <c r="AB193" s="300"/>
      <c r="AC193" s="300"/>
      <c r="AD193" s="300"/>
      <c r="AE193" s="300"/>
      <c r="AF193" s="300"/>
      <c r="AG193" s="300"/>
      <c r="AH193" s="300"/>
      <c r="AI193" s="300"/>
      <c r="AJ193" s="300"/>
      <c r="AK193" s="300"/>
      <c r="AL193" s="300"/>
      <c r="AM193" s="300"/>
      <c r="AN193" s="300"/>
      <c r="AO193" s="300"/>
      <c r="AP193" s="300"/>
      <c r="AQ193" s="300"/>
      <c r="AR193" s="300"/>
      <c r="AS193" s="300"/>
      <c r="AT193" s="300"/>
    </row>
    <row r="194" spans="1:46" ht="15" customHeight="1" x14ac:dyDescent="0.2">
      <c r="A194" s="364" t="s">
        <v>213</v>
      </c>
      <c r="B194" s="379" t="s">
        <v>214</v>
      </c>
      <c r="C194" s="225">
        <f>'Hinnat 2015'!D159</f>
        <v>0.25</v>
      </c>
      <c r="D194" s="222"/>
      <c r="E194" s="223"/>
      <c r="F194" s="224">
        <v>0</v>
      </c>
      <c r="G194" s="225">
        <f t="shared" ref="G194:G202" si="10">(C194*E194)+(F194*(C194*E194))</f>
        <v>0</v>
      </c>
      <c r="H194" s="226">
        <f t="shared" ref="H194:H202" si="11">(D194*E194)+(F194*(D194*E194))</f>
        <v>0</v>
      </c>
      <c r="I194" s="602"/>
      <c r="J194" s="602"/>
    </row>
    <row r="195" spans="1:46" ht="15" customHeight="1" x14ac:dyDescent="0.2">
      <c r="A195" s="364" t="s">
        <v>215</v>
      </c>
      <c r="B195" s="379" t="s">
        <v>177</v>
      </c>
      <c r="C195" s="225">
        <f>'Hinnat 2015'!D160</f>
        <v>0.25</v>
      </c>
      <c r="D195" s="222"/>
      <c r="E195" s="223"/>
      <c r="F195" s="224">
        <v>0</v>
      </c>
      <c r="G195" s="225">
        <f t="shared" si="10"/>
        <v>0</v>
      </c>
      <c r="H195" s="226">
        <f t="shared" si="11"/>
        <v>0</v>
      </c>
      <c r="I195" s="602"/>
      <c r="J195" s="602"/>
    </row>
    <row r="196" spans="1:46" ht="15" customHeight="1" x14ac:dyDescent="0.2">
      <c r="A196" s="364" t="s">
        <v>216</v>
      </c>
      <c r="B196" s="379" t="s">
        <v>113</v>
      </c>
      <c r="C196" s="225">
        <f>'Hinnat 2015'!D161</f>
        <v>0.68</v>
      </c>
      <c r="D196" s="222"/>
      <c r="E196" s="223"/>
      <c r="F196" s="224">
        <v>0</v>
      </c>
      <c r="G196" s="225">
        <f t="shared" si="10"/>
        <v>0</v>
      </c>
      <c r="H196" s="226">
        <f t="shared" si="11"/>
        <v>0</v>
      </c>
      <c r="I196" s="602"/>
      <c r="J196" s="602"/>
    </row>
    <row r="197" spans="1:46" ht="15" customHeight="1" x14ac:dyDescent="0.2">
      <c r="A197" s="364" t="s">
        <v>217</v>
      </c>
      <c r="B197" s="379" t="s">
        <v>182</v>
      </c>
      <c r="C197" s="225">
        <f>'Hinnat 2015'!D162</f>
        <v>0.33</v>
      </c>
      <c r="D197" s="222"/>
      <c r="E197" s="223"/>
      <c r="F197" s="224">
        <v>0</v>
      </c>
      <c r="G197" s="225">
        <f t="shared" si="10"/>
        <v>0</v>
      </c>
      <c r="H197" s="226">
        <f t="shared" si="11"/>
        <v>0</v>
      </c>
      <c r="I197" s="602"/>
      <c r="J197" s="602"/>
    </row>
    <row r="198" spans="1:46" ht="15" customHeight="1" x14ac:dyDescent="0.2">
      <c r="A198" s="364" t="s">
        <v>218</v>
      </c>
      <c r="B198" s="379" t="s">
        <v>184</v>
      </c>
      <c r="C198" s="225">
        <f>'Hinnat 2015'!D163</f>
        <v>0.61</v>
      </c>
      <c r="D198" s="222"/>
      <c r="E198" s="223"/>
      <c r="F198" s="224">
        <v>0</v>
      </c>
      <c r="G198" s="225">
        <f t="shared" si="10"/>
        <v>0</v>
      </c>
      <c r="H198" s="226">
        <f t="shared" si="11"/>
        <v>0</v>
      </c>
      <c r="I198" s="602"/>
      <c r="J198" s="602"/>
    </row>
    <row r="199" spans="1:46" ht="15" customHeight="1" x14ac:dyDescent="0.2">
      <c r="A199" s="364" t="s">
        <v>219</v>
      </c>
      <c r="B199" s="379" t="s">
        <v>186</v>
      </c>
      <c r="C199" s="225">
        <f>'Hinnat 2015'!D164</f>
        <v>0.46</v>
      </c>
      <c r="D199" s="222"/>
      <c r="E199" s="223"/>
      <c r="F199" s="224">
        <v>0</v>
      </c>
      <c r="G199" s="225">
        <f t="shared" si="10"/>
        <v>0</v>
      </c>
      <c r="H199" s="226">
        <f t="shared" si="11"/>
        <v>0</v>
      </c>
      <c r="I199" s="602"/>
      <c r="J199" s="602"/>
    </row>
    <row r="200" spans="1:46" ht="15" customHeight="1" x14ac:dyDescent="0.2">
      <c r="A200" s="364" t="s">
        <v>220</v>
      </c>
      <c r="B200" s="379" t="s">
        <v>221</v>
      </c>
      <c r="C200" s="225">
        <f>'Hinnat 2015'!D165</f>
        <v>0.76</v>
      </c>
      <c r="D200" s="222"/>
      <c r="E200" s="223"/>
      <c r="F200" s="224">
        <v>0</v>
      </c>
      <c r="G200" s="225">
        <f t="shared" si="10"/>
        <v>0</v>
      </c>
      <c r="H200" s="226">
        <f t="shared" si="11"/>
        <v>0</v>
      </c>
      <c r="I200" s="602"/>
      <c r="J200" s="602"/>
    </row>
    <row r="201" spans="1:46" ht="15" customHeight="1" x14ac:dyDescent="0.2">
      <c r="A201" s="364" t="s">
        <v>222</v>
      </c>
      <c r="B201" s="379" t="s">
        <v>190</v>
      </c>
      <c r="C201" s="225">
        <f>'Hinnat 2015'!D166</f>
        <v>0.95</v>
      </c>
      <c r="D201" s="222"/>
      <c r="E201" s="223"/>
      <c r="F201" s="224">
        <v>0</v>
      </c>
      <c r="G201" s="225">
        <f t="shared" si="10"/>
        <v>0</v>
      </c>
      <c r="H201" s="226">
        <f t="shared" si="11"/>
        <v>0</v>
      </c>
      <c r="I201" s="602"/>
      <c r="J201" s="602"/>
    </row>
    <row r="202" spans="1:46" ht="15" customHeight="1" x14ac:dyDescent="0.2">
      <c r="A202" s="364" t="s">
        <v>223</v>
      </c>
      <c r="B202" s="379" t="s">
        <v>224</v>
      </c>
      <c r="C202" s="225">
        <f>'Hinnat 2015'!D167</f>
        <v>0.46</v>
      </c>
      <c r="D202" s="222"/>
      <c r="E202" s="223"/>
      <c r="F202" s="224">
        <v>0</v>
      </c>
      <c r="G202" s="225">
        <f t="shared" si="10"/>
        <v>0</v>
      </c>
      <c r="H202" s="226">
        <f t="shared" si="11"/>
        <v>0</v>
      </c>
      <c r="I202" s="602"/>
      <c r="J202" s="602"/>
    </row>
    <row r="203" spans="1:46" ht="15" customHeight="1" x14ac:dyDescent="0.2">
      <c r="A203" s="364" t="s">
        <v>225</v>
      </c>
      <c r="B203" s="379" t="s">
        <v>194</v>
      </c>
      <c r="C203" s="249">
        <f>'Hinnat 2015'!D168</f>
        <v>0.4</v>
      </c>
      <c r="D203" s="506"/>
      <c r="E203" s="503"/>
      <c r="F203" s="507">
        <v>0</v>
      </c>
      <c r="G203" s="249">
        <f>(C203*E203)+(F203*(C203*E203))</f>
        <v>0</v>
      </c>
      <c r="H203" s="504">
        <f>(D203*E203)+(F203*(D203*E203))</f>
        <v>0</v>
      </c>
      <c r="I203" s="606"/>
      <c r="J203" s="606"/>
    </row>
    <row r="204" spans="1:46" x14ac:dyDescent="0.2">
      <c r="A204" s="523" t="s">
        <v>434</v>
      </c>
      <c r="B204" s="524" t="s">
        <v>435</v>
      </c>
      <c r="C204" s="511">
        <f>'Hinnat 2015'!D169</f>
        <v>0.25</v>
      </c>
      <c r="D204" s="512"/>
      <c r="E204" s="513"/>
      <c r="F204" s="514">
        <v>0</v>
      </c>
      <c r="G204" s="511">
        <f>(C204*E204)+(F204*(C204*E204))</f>
        <v>0</v>
      </c>
      <c r="H204" s="515">
        <f>(D204*E204)+(F204*(D204*E204))</f>
        <v>0</v>
      </c>
      <c r="I204" s="603"/>
      <c r="J204" s="603"/>
    </row>
    <row r="205" spans="1:46" s="236" customFormat="1" ht="15" customHeight="1" x14ac:dyDescent="0.2">
      <c r="A205" s="196"/>
      <c r="B205" s="195"/>
      <c r="C205" s="233"/>
      <c r="D205" s="195" t="s">
        <v>331</v>
      </c>
      <c r="E205" s="508">
        <f>SUM(E194:E204)</f>
        <v>0</v>
      </c>
      <c r="G205" s="509">
        <f>SUM(G194:G204)</f>
        <v>0</v>
      </c>
      <c r="H205" s="521">
        <f>SUM(H194:H204)</f>
        <v>0</v>
      </c>
    </row>
    <row r="206" spans="1:46" s="295" customFormat="1" ht="15" customHeight="1" x14ac:dyDescent="0.2">
      <c r="A206" s="311"/>
      <c r="B206" s="300"/>
      <c r="C206" s="244"/>
      <c r="D206" s="195" t="s">
        <v>382</v>
      </c>
      <c r="G206" s="244"/>
      <c r="H206" s="237">
        <f>MAX(G194:H194)+MAX(G195:H195)+MAX(G196:H196)+MAX(G197:H197)+MAX(G198:H198)+MAX(G199:H199)+MAX(G200:H200)+MAX(G201:H201)+MAX(G202:H202)+MAX(G203:H203)</f>
        <v>0</v>
      </c>
    </row>
    <row r="207" spans="1:46" s="295" customFormat="1" ht="15" customHeight="1" x14ac:dyDescent="0.2">
      <c r="A207" s="370"/>
      <c r="B207" s="300"/>
      <c r="C207" s="244"/>
      <c r="G207" s="202"/>
      <c r="H207" s="202"/>
    </row>
    <row r="208" spans="1:46" s="295" customFormat="1" ht="15" customHeight="1" x14ac:dyDescent="0.25">
      <c r="A208" s="605" t="s">
        <v>226</v>
      </c>
      <c r="B208" s="605"/>
      <c r="C208" s="605"/>
      <c r="D208" s="300"/>
      <c r="F208" s="300"/>
      <c r="G208" s="202"/>
      <c r="H208" s="202"/>
    </row>
    <row r="209" spans="1:46" s="295" customFormat="1" ht="15" customHeight="1" x14ac:dyDescent="0.2">
      <c r="A209" s="370"/>
      <c r="B209" s="300"/>
      <c r="C209" s="384"/>
      <c r="D209" s="300"/>
      <c r="F209" s="300"/>
      <c r="G209" s="202"/>
      <c r="H209" s="202"/>
    </row>
    <row r="210" spans="1:46" s="295" customFormat="1" ht="15" customHeight="1" x14ac:dyDescent="0.2">
      <c r="A210" s="254" t="s">
        <v>440</v>
      </c>
      <c r="C210" s="244"/>
      <c r="D210" s="300"/>
      <c r="F210" s="300"/>
      <c r="G210" s="202"/>
      <c r="H210" s="202"/>
    </row>
    <row r="211" spans="1:46" s="295" customFormat="1" ht="15" customHeight="1" x14ac:dyDescent="0.2">
      <c r="A211" s="254" t="s">
        <v>372</v>
      </c>
      <c r="C211" s="244"/>
      <c r="D211" s="300"/>
      <c r="F211" s="300"/>
      <c r="G211" s="202"/>
      <c r="H211" s="202"/>
    </row>
    <row r="212" spans="1:46" s="295" customFormat="1" ht="15" customHeight="1" x14ac:dyDescent="0.2">
      <c r="A212" s="195" t="s">
        <v>373</v>
      </c>
      <c r="C212" s="244"/>
      <c r="D212" s="300"/>
      <c r="F212" s="300"/>
      <c r="G212" s="202"/>
      <c r="H212" s="202"/>
    </row>
    <row r="213" spans="1:46" s="236" customFormat="1" ht="15" customHeight="1" x14ac:dyDescent="0.2">
      <c r="A213" s="250" t="s">
        <v>441</v>
      </c>
      <c r="B213" s="195"/>
      <c r="C213" s="233"/>
      <c r="D213" s="525"/>
      <c r="F213" s="195"/>
      <c r="G213" s="526"/>
      <c r="H213" s="526"/>
    </row>
    <row r="214" spans="1:46" s="378" customFormat="1" ht="15" customHeight="1" x14ac:dyDescent="0.2">
      <c r="A214" s="382" t="s">
        <v>30</v>
      </c>
      <c r="B214" s="379"/>
      <c r="C214" s="239" t="s">
        <v>376</v>
      </c>
      <c r="D214" s="379" t="s">
        <v>377</v>
      </c>
      <c r="E214" s="240" t="s">
        <v>431</v>
      </c>
      <c r="F214" s="380" t="s">
        <v>379</v>
      </c>
      <c r="G214" s="240" t="s">
        <v>380</v>
      </c>
      <c r="H214" s="240" t="s">
        <v>377</v>
      </c>
      <c r="I214" s="601" t="s">
        <v>381</v>
      </c>
      <c r="J214" s="601"/>
      <c r="K214" s="300"/>
      <c r="L214" s="300"/>
      <c r="M214" s="300"/>
      <c r="N214" s="300"/>
      <c r="O214" s="300"/>
      <c r="P214" s="300"/>
      <c r="Q214" s="300"/>
      <c r="R214" s="300"/>
      <c r="S214" s="300"/>
      <c r="T214" s="300"/>
      <c r="U214" s="300"/>
      <c r="V214" s="300"/>
      <c r="W214" s="300"/>
      <c r="X214" s="300"/>
      <c r="Y214" s="300"/>
      <c r="Z214" s="300"/>
      <c r="AA214" s="300"/>
      <c r="AB214" s="300"/>
      <c r="AC214" s="300"/>
      <c r="AD214" s="300"/>
      <c r="AE214" s="300"/>
      <c r="AF214" s="300"/>
      <c r="AG214" s="300"/>
      <c r="AH214" s="300"/>
      <c r="AI214" s="300"/>
      <c r="AJ214" s="300"/>
      <c r="AK214" s="300"/>
      <c r="AL214" s="300"/>
      <c r="AM214" s="300"/>
      <c r="AN214" s="300"/>
      <c r="AO214" s="300"/>
      <c r="AP214" s="300"/>
      <c r="AQ214" s="300"/>
      <c r="AR214" s="300"/>
      <c r="AS214" s="300"/>
      <c r="AT214" s="300"/>
    </row>
    <row r="215" spans="1:46" ht="15" customHeight="1" x14ac:dyDescent="0.2">
      <c r="A215" s="364" t="s">
        <v>227</v>
      </c>
      <c r="B215" s="379" t="s">
        <v>113</v>
      </c>
      <c r="C215" s="225">
        <f>'Hinnat 2015'!D176</f>
        <v>0.61</v>
      </c>
      <c r="D215" s="222"/>
      <c r="E215" s="223"/>
      <c r="F215" s="224">
        <v>0</v>
      </c>
      <c r="G215" s="225">
        <f>(C215*E215)+(F215*(C215*E215))</f>
        <v>0</v>
      </c>
      <c r="H215" s="226">
        <f>(D215*E215)+(F215*(D215*E215))</f>
        <v>0</v>
      </c>
      <c r="I215" s="602"/>
      <c r="J215" s="602"/>
    </row>
    <row r="216" spans="1:46" ht="15" customHeight="1" x14ac:dyDescent="0.2">
      <c r="A216" s="364" t="s">
        <v>228</v>
      </c>
      <c r="B216" s="379" t="s">
        <v>119</v>
      </c>
      <c r="C216" s="225">
        <f>'Hinnat 2015'!D177</f>
        <v>0.61</v>
      </c>
      <c r="D216" s="222"/>
      <c r="E216" s="223"/>
      <c r="F216" s="224">
        <v>0</v>
      </c>
      <c r="G216" s="225">
        <f>(C216*E216)+(F216*(C216*E216))</f>
        <v>0</v>
      </c>
      <c r="H216" s="226">
        <f>(D216*E216)+(F216*(D216*E216))</f>
        <v>0</v>
      </c>
      <c r="I216" s="602"/>
      <c r="J216" s="602"/>
    </row>
    <row r="217" spans="1:46" ht="15" customHeight="1" x14ac:dyDescent="0.2">
      <c r="A217" s="364" t="s">
        <v>229</v>
      </c>
      <c r="B217" s="379" t="s">
        <v>130</v>
      </c>
      <c r="C217" s="225">
        <f>'Hinnat 2015'!D178</f>
        <v>0.61</v>
      </c>
      <c r="D217" s="222"/>
      <c r="E217" s="223"/>
      <c r="F217" s="224">
        <v>0</v>
      </c>
      <c r="G217" s="225">
        <f>(C217*E217)+(F217*(C217*E217))</f>
        <v>0</v>
      </c>
      <c r="H217" s="226">
        <f>(D217*E217)+(F217*(D217*E217))</f>
        <v>0</v>
      </c>
      <c r="I217" s="602"/>
      <c r="J217" s="602"/>
    </row>
    <row r="218" spans="1:46" ht="15" customHeight="1" x14ac:dyDescent="0.2">
      <c r="A218" s="527" t="s">
        <v>438</v>
      </c>
      <c r="B218" s="528" t="s">
        <v>439</v>
      </c>
      <c r="C218" s="225">
        <f>'Hinnat 2015'!D179</f>
        <v>0.21</v>
      </c>
      <c r="D218" s="529"/>
      <c r="E218" s="530"/>
      <c r="F218" s="224">
        <v>0</v>
      </c>
      <c r="G218" s="225">
        <f>(C218*E218)+(F218*(C218*E218))</f>
        <v>0</v>
      </c>
      <c r="H218" s="226">
        <f>(D218*E218)+(F218*(D218*E218))</f>
        <v>0</v>
      </c>
      <c r="I218" s="602"/>
      <c r="J218" s="602"/>
    </row>
    <row r="219" spans="1:46" s="236" customFormat="1" ht="15" customHeight="1" x14ac:dyDescent="0.2">
      <c r="A219" s="196"/>
      <c r="B219" s="195"/>
      <c r="C219" s="233"/>
      <c r="D219" s="195" t="s">
        <v>331</v>
      </c>
      <c r="E219" s="508">
        <f>SUM(E215:E217)</f>
        <v>0</v>
      </c>
      <c r="G219" s="509">
        <f>SUM(G215:G217)</f>
        <v>0</v>
      </c>
      <c r="H219" s="521">
        <f>SUM(H215:H217)</f>
        <v>0</v>
      </c>
    </row>
    <row r="220" spans="1:46" s="295" customFormat="1" ht="15" customHeight="1" x14ac:dyDescent="0.2">
      <c r="A220" s="311"/>
      <c r="B220" s="300"/>
      <c r="C220" s="244"/>
      <c r="D220" s="195" t="s">
        <v>382</v>
      </c>
      <c r="G220" s="244"/>
      <c r="H220" s="237">
        <f>MAX(G215:H215)+MAX(G216:H216)+MAX(G217:H217)</f>
        <v>0</v>
      </c>
    </row>
    <row r="221" spans="1:46" s="295" customFormat="1" ht="15" customHeight="1" x14ac:dyDescent="0.2">
      <c r="A221" s="370"/>
      <c r="B221" s="300"/>
      <c r="C221" s="244"/>
      <c r="G221" s="202"/>
      <c r="H221" s="202"/>
    </row>
    <row r="222" spans="1:46" s="295" customFormat="1" ht="15" customHeight="1" x14ac:dyDescent="0.25">
      <c r="A222" s="605" t="s">
        <v>230</v>
      </c>
      <c r="B222" s="605"/>
      <c r="C222" s="605"/>
      <c r="G222" s="202"/>
      <c r="H222" s="202"/>
    </row>
    <row r="223" spans="1:46" s="295" customFormat="1" ht="15" customHeight="1" x14ac:dyDescent="0.2">
      <c r="A223" s="370"/>
      <c r="B223" s="195"/>
      <c r="C223" s="244"/>
      <c r="G223" s="202"/>
      <c r="H223" s="202"/>
    </row>
    <row r="224" spans="1:46" s="295" customFormat="1" ht="15" customHeight="1" x14ac:dyDescent="0.2">
      <c r="A224" s="195" t="s">
        <v>231</v>
      </c>
      <c r="B224" s="300"/>
      <c r="C224" s="244"/>
      <c r="D224" s="300"/>
      <c r="G224" s="202"/>
      <c r="H224" s="210"/>
    </row>
    <row r="225" spans="1:46" s="295" customFormat="1" ht="15" customHeight="1" x14ac:dyDescent="0.2">
      <c r="A225" s="195" t="s">
        <v>232</v>
      </c>
      <c r="B225" s="300"/>
      <c r="C225" s="244"/>
      <c r="D225" s="300"/>
      <c r="G225" s="202"/>
      <c r="H225" s="210"/>
    </row>
    <row r="226" spans="1:46" s="295" customFormat="1" ht="15" customHeight="1" x14ac:dyDescent="0.2">
      <c r="A226" s="195" t="s">
        <v>233</v>
      </c>
      <c r="B226" s="300"/>
      <c r="C226" s="244"/>
      <c r="D226" s="300"/>
      <c r="G226" s="202"/>
      <c r="H226" s="210"/>
    </row>
    <row r="227" spans="1:46" s="295" customFormat="1" ht="15" customHeight="1" x14ac:dyDescent="0.2">
      <c r="A227" s="195" t="s">
        <v>373</v>
      </c>
      <c r="B227" s="300"/>
      <c r="C227" s="244"/>
      <c r="D227" s="300"/>
      <c r="G227" s="202"/>
      <c r="H227" s="210"/>
    </row>
    <row r="228" spans="1:46" s="295" customFormat="1" ht="15" customHeight="1" x14ac:dyDescent="0.2">
      <c r="A228" s="604" t="s">
        <v>374</v>
      </c>
      <c r="B228" s="604"/>
      <c r="C228" s="244"/>
      <c r="D228" s="300"/>
      <c r="G228" s="202"/>
      <c r="H228" s="210"/>
    </row>
    <row r="229" spans="1:46" s="295" customFormat="1" ht="15" customHeight="1" x14ac:dyDescent="0.2">
      <c r="A229" s="196" t="s">
        <v>375</v>
      </c>
      <c r="B229" s="300"/>
      <c r="C229" s="244"/>
      <c r="D229" s="300"/>
      <c r="G229" s="202"/>
      <c r="H229" s="210"/>
    </row>
    <row r="230" spans="1:46" s="295" customFormat="1" ht="15" customHeight="1" x14ac:dyDescent="0.2">
      <c r="A230" s="195"/>
      <c r="B230" s="300"/>
      <c r="C230" s="244"/>
      <c r="D230" s="300"/>
      <c r="G230" s="202"/>
      <c r="H230" s="210"/>
    </row>
    <row r="231" spans="1:46" s="378" customFormat="1" ht="15" customHeight="1" x14ac:dyDescent="0.2">
      <c r="A231" s="382" t="s">
        <v>30</v>
      </c>
      <c r="B231" s="379"/>
      <c r="C231" s="239" t="s">
        <v>376</v>
      </c>
      <c r="D231" s="379" t="s">
        <v>377</v>
      </c>
      <c r="E231" s="240" t="s">
        <v>431</v>
      </c>
      <c r="F231" s="380" t="s">
        <v>379</v>
      </c>
      <c r="G231" s="240" t="s">
        <v>380</v>
      </c>
      <c r="H231" s="240" t="s">
        <v>377</v>
      </c>
      <c r="I231" s="601" t="s">
        <v>381</v>
      </c>
      <c r="J231" s="601"/>
      <c r="K231" s="300"/>
      <c r="L231" s="300"/>
      <c r="M231" s="300"/>
      <c r="N231" s="300"/>
      <c r="O231" s="300"/>
      <c r="P231" s="300"/>
      <c r="Q231" s="300"/>
      <c r="R231" s="300"/>
      <c r="S231" s="300"/>
      <c r="T231" s="300"/>
      <c r="U231" s="300"/>
      <c r="V231" s="300"/>
      <c r="W231" s="300"/>
      <c r="X231" s="300"/>
      <c r="Y231" s="300"/>
      <c r="Z231" s="300"/>
      <c r="AA231" s="300"/>
      <c r="AB231" s="300"/>
      <c r="AC231" s="300"/>
      <c r="AD231" s="300"/>
      <c r="AE231" s="300"/>
      <c r="AF231" s="300"/>
      <c r="AG231" s="300"/>
      <c r="AH231" s="300"/>
      <c r="AI231" s="300"/>
      <c r="AJ231" s="300"/>
      <c r="AK231" s="300"/>
      <c r="AL231" s="300"/>
      <c r="AM231" s="300"/>
      <c r="AN231" s="300"/>
      <c r="AO231" s="300"/>
      <c r="AP231" s="300"/>
      <c r="AQ231" s="300"/>
      <c r="AR231" s="300"/>
      <c r="AS231" s="300"/>
      <c r="AT231" s="300"/>
    </row>
    <row r="232" spans="1:46" ht="15" customHeight="1" x14ac:dyDescent="0.2">
      <c r="A232" s="387" t="s">
        <v>234</v>
      </c>
      <c r="B232" s="379" t="s">
        <v>235</v>
      </c>
      <c r="C232" s="225">
        <f>'Hinnat 2015'!D188</f>
        <v>0.66</v>
      </c>
      <c r="D232" s="222"/>
      <c r="E232" s="223"/>
      <c r="F232" s="224">
        <v>0</v>
      </c>
      <c r="G232" s="225">
        <f>(C232*E232)+(F232*(C232*E232))</f>
        <v>0</v>
      </c>
      <c r="H232" s="226">
        <f>(D232*E232)+(F232*(D232*E232))</f>
        <v>0</v>
      </c>
      <c r="I232" s="602"/>
      <c r="J232" s="602"/>
    </row>
    <row r="233" spans="1:46" ht="15" customHeight="1" x14ac:dyDescent="0.2">
      <c r="A233" s="387" t="s">
        <v>236</v>
      </c>
      <c r="B233" s="379" t="s">
        <v>237</v>
      </c>
      <c r="C233" s="225">
        <f>'Hinnat 2015'!D189</f>
        <v>0.51</v>
      </c>
      <c r="D233" s="222"/>
      <c r="E233" s="223"/>
      <c r="F233" s="224">
        <v>0</v>
      </c>
      <c r="G233" s="225">
        <f>(C233*E233)+(F233*(C233*E233))</f>
        <v>0</v>
      </c>
      <c r="H233" s="226">
        <f>(D233*E233)+(F233*(D233*E233))</f>
        <v>0</v>
      </c>
      <c r="I233" s="602"/>
      <c r="J233" s="602"/>
    </row>
    <row r="234" spans="1:46" ht="15" customHeight="1" x14ac:dyDescent="0.2">
      <c r="A234" s="387" t="s">
        <v>238</v>
      </c>
      <c r="B234" s="379" t="s">
        <v>239</v>
      </c>
      <c r="C234" s="225">
        <f>'Hinnat 2015'!D190</f>
        <v>0.51</v>
      </c>
      <c r="D234" s="222"/>
      <c r="E234" s="223"/>
      <c r="F234" s="224">
        <v>0</v>
      </c>
      <c r="G234" s="225">
        <f>(C234*E234)+(F234*(C234*E234))</f>
        <v>0</v>
      </c>
      <c r="H234" s="226">
        <f>(D234*E234)+(F234*(D234*E234))</f>
        <v>0</v>
      </c>
      <c r="I234" s="602"/>
      <c r="J234" s="602"/>
    </row>
    <row r="235" spans="1:46" ht="15" customHeight="1" x14ac:dyDescent="0.2">
      <c r="A235" s="387" t="s">
        <v>240</v>
      </c>
      <c r="B235" s="379" t="s">
        <v>241</v>
      </c>
      <c r="C235" s="225">
        <f>'Hinnat 2015'!D191</f>
        <v>0.57999999999999996</v>
      </c>
      <c r="D235" s="222"/>
      <c r="E235" s="223"/>
      <c r="F235" s="224">
        <v>0</v>
      </c>
      <c r="G235" s="225">
        <f>(C235*E235)+(F235*(C235*E235))</f>
        <v>0</v>
      </c>
      <c r="H235" s="226">
        <f>(D235*E235)+(F235*(D235*E235))</f>
        <v>0</v>
      </c>
      <c r="I235" s="602"/>
      <c r="J235" s="602"/>
    </row>
    <row r="236" spans="1:46" ht="15" customHeight="1" x14ac:dyDescent="0.2">
      <c r="A236" s="387" t="s">
        <v>242</v>
      </c>
      <c r="B236" s="379" t="s">
        <v>396</v>
      </c>
      <c r="C236" s="225">
        <f>'Hinnat 2015'!D192</f>
        <v>0.71</v>
      </c>
      <c r="D236" s="222"/>
      <c r="E236" s="223"/>
      <c r="F236" s="224">
        <v>0</v>
      </c>
      <c r="G236" s="225">
        <f>(C236*E236)+(F236*(C236*E236))</f>
        <v>0</v>
      </c>
      <c r="H236" s="226">
        <f>(D236*E236)+(F236*(D236*E236))</f>
        <v>0</v>
      </c>
      <c r="I236" s="602"/>
      <c r="J236" s="602"/>
    </row>
    <row r="237" spans="1:46" s="236" customFormat="1" ht="15" customHeight="1" x14ac:dyDescent="0.2">
      <c r="A237" s="253"/>
      <c r="B237" s="254"/>
      <c r="C237" s="233"/>
      <c r="D237" s="195" t="s">
        <v>331</v>
      </c>
      <c r="E237" s="234">
        <f>SUM(E232:E236)</f>
        <v>0</v>
      </c>
      <c r="G237" s="235">
        <f>SUM(G232:G236)</f>
        <v>0</v>
      </c>
      <c r="H237" s="243">
        <f>SUM(H232:H236)</f>
        <v>0</v>
      </c>
    </row>
    <row r="238" spans="1:46" s="295" customFormat="1" ht="14.25" customHeight="1" x14ac:dyDescent="0.2">
      <c r="A238" s="388"/>
      <c r="B238" s="260"/>
      <c r="C238" s="233"/>
      <c r="D238" s="195" t="s">
        <v>382</v>
      </c>
      <c r="G238" s="244"/>
      <c r="H238" s="237">
        <f>MAX(G232:H232)+MAX(G233:H233)+MAX(G234:H234)+MAX(G235:H235)+MAX(G236:H236)</f>
        <v>0</v>
      </c>
    </row>
    <row r="239" spans="1:46" s="295" customFormat="1" ht="15" customHeight="1" x14ac:dyDescent="0.2">
      <c r="A239" s="389"/>
      <c r="B239" s="300"/>
      <c r="C239" s="244"/>
      <c r="E239" s="260"/>
      <c r="F239" s="259"/>
      <c r="G239" s="259"/>
      <c r="H239" s="260"/>
    </row>
    <row r="240" spans="1:46" s="295" customFormat="1" ht="15" customHeight="1" x14ac:dyDescent="0.2">
      <c r="A240" s="195" t="s">
        <v>244</v>
      </c>
      <c r="B240" s="300"/>
      <c r="C240" s="244"/>
      <c r="G240" s="202"/>
      <c r="H240" s="202"/>
    </row>
    <row r="241" spans="1:46" s="295" customFormat="1" ht="15" customHeight="1" x14ac:dyDescent="0.2">
      <c r="A241" s="195" t="s">
        <v>373</v>
      </c>
      <c r="B241" s="300"/>
      <c r="C241" s="244"/>
      <c r="G241" s="202"/>
      <c r="H241" s="202"/>
    </row>
    <row r="242" spans="1:46" s="295" customFormat="1" ht="15" customHeight="1" x14ac:dyDescent="0.2">
      <c r="A242" s="604" t="s">
        <v>374</v>
      </c>
      <c r="B242" s="604"/>
      <c r="C242" s="244"/>
      <c r="G242" s="202"/>
      <c r="H242" s="202"/>
    </row>
    <row r="243" spans="1:46" s="295" customFormat="1" ht="15" customHeight="1" x14ac:dyDescent="0.2">
      <c r="A243" s="196" t="s">
        <v>375</v>
      </c>
      <c r="B243" s="300"/>
      <c r="C243" s="244"/>
      <c r="G243" s="202"/>
      <c r="H243" s="202"/>
    </row>
    <row r="244" spans="1:46" s="295" customFormat="1" ht="15" customHeight="1" x14ac:dyDescent="0.2">
      <c r="A244" s="195"/>
      <c r="B244" s="300"/>
      <c r="C244" s="244"/>
      <c r="G244" s="202"/>
      <c r="H244" s="202"/>
    </row>
    <row r="245" spans="1:46" s="378" customFormat="1" ht="15" customHeight="1" x14ac:dyDescent="0.2">
      <c r="A245" s="382" t="s">
        <v>30</v>
      </c>
      <c r="B245" s="379"/>
      <c r="C245" s="239" t="s">
        <v>376</v>
      </c>
      <c r="D245" s="379" t="s">
        <v>377</v>
      </c>
      <c r="E245" s="240" t="s">
        <v>431</v>
      </c>
      <c r="F245" s="380" t="s">
        <v>379</v>
      </c>
      <c r="G245" s="240" t="s">
        <v>380</v>
      </c>
      <c r="H245" s="240" t="s">
        <v>377</v>
      </c>
      <c r="I245" s="601" t="s">
        <v>381</v>
      </c>
      <c r="J245" s="601"/>
      <c r="K245" s="300"/>
      <c r="L245" s="300"/>
      <c r="M245" s="300"/>
      <c r="N245" s="300"/>
      <c r="O245" s="300"/>
      <c r="P245" s="300"/>
      <c r="Q245" s="300"/>
      <c r="R245" s="300"/>
      <c r="S245" s="300"/>
      <c r="T245" s="300"/>
      <c r="U245" s="300"/>
      <c r="V245" s="300"/>
      <c r="W245" s="300"/>
      <c r="X245" s="300"/>
      <c r="Y245" s="300"/>
      <c r="Z245" s="300"/>
      <c r="AA245" s="300"/>
      <c r="AB245" s="300"/>
      <c r="AC245" s="300"/>
      <c r="AD245" s="300"/>
      <c r="AE245" s="300"/>
      <c r="AF245" s="300"/>
      <c r="AG245" s="300"/>
      <c r="AH245" s="300"/>
      <c r="AI245" s="300"/>
      <c r="AJ245" s="300"/>
      <c r="AK245" s="300"/>
      <c r="AL245" s="300"/>
      <c r="AM245" s="300"/>
      <c r="AN245" s="300"/>
      <c r="AO245" s="300"/>
      <c r="AP245" s="300"/>
      <c r="AQ245" s="300"/>
      <c r="AR245" s="300"/>
      <c r="AS245" s="300"/>
      <c r="AT245" s="300"/>
    </row>
    <row r="246" spans="1:46" ht="15" customHeight="1" x14ac:dyDescent="0.2">
      <c r="A246" s="387" t="s">
        <v>245</v>
      </c>
      <c r="B246" s="379" t="s">
        <v>246</v>
      </c>
      <c r="C246" s="225">
        <f>'Hinnat 2015'!D196</f>
        <v>0.81</v>
      </c>
      <c r="D246" s="222"/>
      <c r="E246" s="223"/>
      <c r="F246" s="224">
        <v>0</v>
      </c>
      <c r="G246" s="225">
        <f>(C246*E246)+(F246*(C246*E246))</f>
        <v>0</v>
      </c>
      <c r="H246" s="226">
        <f>(D246*E246)+(F246*(D246*E246))</f>
        <v>0</v>
      </c>
      <c r="I246" s="602"/>
      <c r="J246" s="602"/>
    </row>
    <row r="247" spans="1:46" ht="15" customHeight="1" x14ac:dyDescent="0.2">
      <c r="A247" s="387" t="s">
        <v>247</v>
      </c>
      <c r="B247" s="379" t="s">
        <v>248</v>
      </c>
      <c r="C247" s="225">
        <f>'Hinnat 2015'!D197</f>
        <v>0.81</v>
      </c>
      <c r="D247" s="222"/>
      <c r="E247" s="223"/>
      <c r="F247" s="224">
        <v>0</v>
      </c>
      <c r="G247" s="225">
        <f>(C247*E247)+(F247*(C247*E247))</f>
        <v>0</v>
      </c>
      <c r="H247" s="226">
        <f>(D247*E247)+(F247*(D247*E247))</f>
        <v>0</v>
      </c>
      <c r="I247" s="602"/>
      <c r="J247" s="602"/>
    </row>
    <row r="248" spans="1:46" s="236" customFormat="1" ht="15" customHeight="1" x14ac:dyDescent="0.2">
      <c r="A248" s="253"/>
      <c r="B248" s="254"/>
      <c r="C248" s="233"/>
      <c r="D248" s="195" t="s">
        <v>331</v>
      </c>
      <c r="E248" s="234">
        <f>SUM(E246:E247)</f>
        <v>0</v>
      </c>
      <c r="G248" s="235">
        <f>SUM(G246:G247)</f>
        <v>0</v>
      </c>
      <c r="H248" s="243">
        <f>SUM(H246:H247)</f>
        <v>0</v>
      </c>
    </row>
    <row r="249" spans="1:46" s="236" customFormat="1" ht="15" customHeight="1" x14ac:dyDescent="0.2">
      <c r="A249" s="253"/>
      <c r="B249" s="254"/>
      <c r="C249" s="233"/>
      <c r="D249" s="195" t="s">
        <v>382</v>
      </c>
      <c r="E249" s="254"/>
      <c r="F249" s="394"/>
      <c r="G249" s="261"/>
      <c r="H249" s="237">
        <f>MAX(G246:H246)+MAX(G247:H247)</f>
        <v>0</v>
      </c>
    </row>
    <row r="250" spans="1:46" s="295" customFormat="1" ht="15" customHeight="1" x14ac:dyDescent="0.2">
      <c r="A250" s="388"/>
      <c r="B250" s="260"/>
      <c r="C250" s="233"/>
      <c r="D250" s="300"/>
      <c r="G250" s="244"/>
      <c r="H250" s="244"/>
    </row>
    <row r="251" spans="1:46" s="295" customFormat="1" ht="15" customHeight="1" x14ac:dyDescent="0.2">
      <c r="A251" s="195" t="s">
        <v>249</v>
      </c>
      <c r="C251" s="244"/>
      <c r="G251" s="202"/>
      <c r="H251" s="202"/>
    </row>
    <row r="252" spans="1:46" s="295" customFormat="1" ht="15" customHeight="1" x14ac:dyDescent="0.2">
      <c r="A252" s="195" t="s">
        <v>373</v>
      </c>
      <c r="C252" s="244"/>
      <c r="G252" s="202"/>
      <c r="H252" s="202"/>
    </row>
    <row r="253" spans="1:46" s="295" customFormat="1" ht="15" customHeight="1" x14ac:dyDescent="0.2">
      <c r="A253" s="195"/>
      <c r="C253" s="244"/>
      <c r="G253" s="202"/>
      <c r="H253" s="202"/>
    </row>
    <row r="254" spans="1:46" s="378" customFormat="1" ht="15" customHeight="1" x14ac:dyDescent="0.2">
      <c r="A254" s="382" t="s">
        <v>30</v>
      </c>
      <c r="B254" s="379"/>
      <c r="C254" s="262" t="s">
        <v>376</v>
      </c>
      <c r="D254" s="379" t="s">
        <v>377</v>
      </c>
      <c r="E254" s="240" t="s">
        <v>431</v>
      </c>
      <c r="F254" s="380" t="s">
        <v>379</v>
      </c>
      <c r="G254" s="240" t="s">
        <v>380</v>
      </c>
      <c r="H254" s="240" t="s">
        <v>377</v>
      </c>
      <c r="I254" s="601" t="s">
        <v>381</v>
      </c>
      <c r="J254" s="601"/>
      <c r="K254" s="300"/>
      <c r="L254" s="300"/>
      <c r="M254" s="300"/>
      <c r="N254" s="300"/>
      <c r="O254" s="300"/>
      <c r="P254" s="300"/>
      <c r="Q254" s="300"/>
      <c r="R254" s="300"/>
      <c r="S254" s="300"/>
      <c r="T254" s="300"/>
      <c r="U254" s="300"/>
      <c r="V254" s="300"/>
      <c r="W254" s="300"/>
      <c r="X254" s="300"/>
      <c r="Y254" s="300"/>
      <c r="Z254" s="300"/>
      <c r="AA254" s="300"/>
      <c r="AB254" s="300"/>
      <c r="AC254" s="300"/>
      <c r="AD254" s="300"/>
      <c r="AE254" s="300"/>
      <c r="AF254" s="300"/>
      <c r="AG254" s="300"/>
      <c r="AH254" s="300"/>
      <c r="AI254" s="300"/>
      <c r="AJ254" s="300"/>
      <c r="AK254" s="300"/>
      <c r="AL254" s="300"/>
      <c r="AM254" s="300"/>
      <c r="AN254" s="300"/>
      <c r="AO254" s="300"/>
      <c r="AP254" s="300"/>
      <c r="AQ254" s="300"/>
      <c r="AR254" s="300"/>
      <c r="AS254" s="300"/>
      <c r="AT254" s="300"/>
    </row>
    <row r="255" spans="1:46" ht="15" customHeight="1" x14ac:dyDescent="0.2">
      <c r="A255" s="387" t="s">
        <v>250</v>
      </c>
      <c r="B255" s="379" t="s">
        <v>251</v>
      </c>
      <c r="C255" s="225">
        <f>'Hinnat 2015'!D200</f>
        <v>1.55</v>
      </c>
      <c r="D255" s="222"/>
      <c r="E255" s="223"/>
      <c r="F255" s="224">
        <v>0</v>
      </c>
      <c r="G255" s="225">
        <f>(C255*E255)+(F255*(C255*E255))</f>
        <v>0</v>
      </c>
      <c r="H255" s="226">
        <f>(D255*E255)+(F255*(D255*E255))</f>
        <v>0</v>
      </c>
      <c r="I255" s="602"/>
      <c r="J255" s="602"/>
    </row>
    <row r="256" spans="1:46" ht="15" customHeight="1" x14ac:dyDescent="0.2">
      <c r="A256" s="387" t="s">
        <v>252</v>
      </c>
      <c r="B256" s="379" t="s">
        <v>253</v>
      </c>
      <c r="C256" s="225">
        <f>'Hinnat 2015'!D201</f>
        <v>1.89</v>
      </c>
      <c r="D256" s="222"/>
      <c r="E256" s="223"/>
      <c r="F256" s="224">
        <v>0</v>
      </c>
      <c r="G256" s="225">
        <f>(C256*E256)+(F256*(C256*E256))</f>
        <v>0</v>
      </c>
      <c r="H256" s="226">
        <f>(D256*E256)+(F256*(D256*E256))</f>
        <v>0</v>
      </c>
      <c r="I256" s="602"/>
      <c r="J256" s="602"/>
    </row>
    <row r="257" spans="1:46" s="236" customFormat="1" ht="15" customHeight="1" x14ac:dyDescent="0.2">
      <c r="A257" s="253"/>
      <c r="B257" s="254"/>
      <c r="C257" s="233"/>
      <c r="D257" s="195" t="s">
        <v>331</v>
      </c>
      <c r="E257" s="234">
        <f>SUM(E255:E256)</f>
        <v>0</v>
      </c>
      <c r="G257" s="235">
        <f>SUM(G255:G256)</f>
        <v>0</v>
      </c>
      <c r="H257" s="243">
        <f>SUM(H255:H256)</f>
        <v>0</v>
      </c>
    </row>
    <row r="258" spans="1:46" s="295" customFormat="1" ht="15" customHeight="1" x14ac:dyDescent="0.2">
      <c r="A258" s="388"/>
      <c r="B258" s="260"/>
      <c r="C258" s="233"/>
      <c r="D258" s="195" t="s">
        <v>382</v>
      </c>
      <c r="G258" s="244"/>
      <c r="H258" s="237">
        <f>MAX(G255:H255)+MAX(G256:H256)</f>
        <v>0</v>
      </c>
    </row>
    <row r="259" spans="1:46" s="295" customFormat="1" ht="15" customHeight="1" x14ac:dyDescent="0.2">
      <c r="A259" s="388"/>
      <c r="B259" s="300"/>
      <c r="C259" s="233"/>
      <c r="D259" s="300"/>
      <c r="E259" s="254"/>
      <c r="F259" s="260"/>
      <c r="G259" s="259"/>
      <c r="H259" s="259"/>
    </row>
    <row r="260" spans="1:46" s="295" customFormat="1" ht="15" customHeight="1" x14ac:dyDescent="0.2">
      <c r="A260" s="390" t="s">
        <v>254</v>
      </c>
      <c r="C260" s="244"/>
      <c r="G260" s="202"/>
      <c r="H260" s="202"/>
    </row>
    <row r="261" spans="1:46" s="295" customFormat="1" ht="15" customHeight="1" x14ac:dyDescent="0.2">
      <c r="A261" s="195"/>
      <c r="C261" s="244"/>
      <c r="G261" s="202"/>
      <c r="H261" s="202"/>
    </row>
    <row r="262" spans="1:46" s="295" customFormat="1" ht="15" customHeight="1" x14ac:dyDescent="0.2">
      <c r="A262" s="195" t="s">
        <v>373</v>
      </c>
      <c r="C262" s="244"/>
      <c r="G262" s="202"/>
      <c r="H262" s="202"/>
    </row>
    <row r="263" spans="1:46" s="378" customFormat="1" ht="15" customHeight="1" x14ac:dyDescent="0.2">
      <c r="A263" s="382" t="s">
        <v>30</v>
      </c>
      <c r="B263" s="379"/>
      <c r="C263" s="262" t="s">
        <v>376</v>
      </c>
      <c r="D263" s="379" t="s">
        <v>377</v>
      </c>
      <c r="E263" s="240" t="s">
        <v>431</v>
      </c>
      <c r="F263" s="380" t="s">
        <v>379</v>
      </c>
      <c r="G263" s="240" t="s">
        <v>380</v>
      </c>
      <c r="H263" s="240" t="s">
        <v>377</v>
      </c>
      <c r="I263" s="601" t="s">
        <v>381</v>
      </c>
      <c r="J263" s="601"/>
      <c r="K263" s="300"/>
      <c r="L263" s="300"/>
      <c r="M263" s="300"/>
      <c r="N263" s="300"/>
      <c r="O263" s="300"/>
      <c r="P263" s="300"/>
      <c r="Q263" s="300"/>
      <c r="R263" s="300"/>
      <c r="S263" s="300"/>
      <c r="T263" s="300"/>
      <c r="U263" s="300"/>
      <c r="V263" s="300"/>
      <c r="W263" s="300"/>
      <c r="X263" s="300"/>
      <c r="Y263" s="300"/>
      <c r="Z263" s="300"/>
      <c r="AA263" s="300"/>
      <c r="AB263" s="300"/>
      <c r="AC263" s="300"/>
      <c r="AD263" s="300"/>
      <c r="AE263" s="300"/>
      <c r="AF263" s="300"/>
      <c r="AG263" s="300"/>
      <c r="AH263" s="300"/>
      <c r="AI263" s="300"/>
      <c r="AJ263" s="300"/>
      <c r="AK263" s="300"/>
      <c r="AL263" s="300"/>
      <c r="AM263" s="300"/>
      <c r="AN263" s="300"/>
      <c r="AO263" s="300"/>
      <c r="AP263" s="300"/>
      <c r="AQ263" s="300"/>
      <c r="AR263" s="300"/>
      <c r="AS263" s="300"/>
      <c r="AT263" s="300"/>
    </row>
    <row r="264" spans="1:46" ht="15" customHeight="1" x14ac:dyDescent="0.2">
      <c r="A264" s="387" t="s">
        <v>255</v>
      </c>
      <c r="B264" s="379" t="s">
        <v>256</v>
      </c>
      <c r="C264" s="225">
        <f>'Hinnat 2015'!D204</f>
        <v>0.66</v>
      </c>
      <c r="D264" s="222"/>
      <c r="E264" s="263"/>
      <c r="F264" s="224">
        <v>0</v>
      </c>
      <c r="G264" s="225">
        <f>(C264*E264)+(F264*(C264*E264))</f>
        <v>0</v>
      </c>
      <c r="H264" s="226">
        <f>(D264*E264)+(F264*(D264*E264))</f>
        <v>0</v>
      </c>
      <c r="I264" s="602"/>
      <c r="J264" s="602"/>
    </row>
    <row r="265" spans="1:46" s="295" customFormat="1" ht="15" customHeight="1" x14ac:dyDescent="0.2">
      <c r="A265" s="388"/>
      <c r="B265" s="260"/>
      <c r="C265" s="229"/>
      <c r="D265" s="195" t="s">
        <v>382</v>
      </c>
      <c r="G265" s="244"/>
      <c r="H265" s="237">
        <f>MAX(G263:H263)</f>
        <v>0</v>
      </c>
    </row>
    <row r="266" spans="1:46" ht="15" customHeight="1" x14ac:dyDescent="0.2">
      <c r="A266" s="238"/>
      <c r="B266" s="256"/>
      <c r="C266" s="212"/>
      <c r="D266" s="209"/>
      <c r="E266" s="251"/>
      <c r="F266" s="256"/>
      <c r="G266" s="264"/>
      <c r="H266" s="258"/>
    </row>
    <row r="267" spans="1:46" ht="15" customHeight="1" x14ac:dyDescent="0.2">
      <c r="A267" s="238"/>
      <c r="B267" s="198"/>
      <c r="C267" s="212"/>
      <c r="D267" s="209"/>
      <c r="E267" s="256"/>
      <c r="F267" s="256"/>
      <c r="G267" s="258"/>
      <c r="H267" s="258"/>
    </row>
    <row r="268" spans="1:46" ht="15" customHeight="1" x14ac:dyDescent="0.2">
      <c r="A268" s="238"/>
      <c r="B268" s="209"/>
      <c r="C268" s="212"/>
      <c r="D268" s="209"/>
      <c r="E268" s="256"/>
      <c r="F268" s="256"/>
      <c r="G268" s="264"/>
      <c r="H268" s="258"/>
    </row>
    <row r="269" spans="1:46" ht="15" customHeight="1" x14ac:dyDescent="0.2">
      <c r="A269" s="238"/>
      <c r="B269" s="209"/>
      <c r="C269" s="212"/>
      <c r="D269" s="209"/>
      <c r="E269" s="251"/>
      <c r="F269" s="256"/>
      <c r="G269" s="264"/>
      <c r="H269" s="258"/>
    </row>
    <row r="270" spans="1:46" s="295" customFormat="1" ht="15" customHeight="1" x14ac:dyDescent="0.25">
      <c r="A270" s="297"/>
      <c r="B270" s="307" t="s">
        <v>397</v>
      </c>
      <c r="C270" s="233"/>
      <c r="D270" s="300"/>
      <c r="E270" s="195"/>
      <c r="F270" s="300"/>
      <c r="G270" s="229"/>
      <c r="H270" s="202"/>
    </row>
    <row r="271" spans="1:46" s="45" customFormat="1" ht="15" customHeight="1" x14ac:dyDescent="0.25">
      <c r="A271" s="265"/>
      <c r="B271" s="95" t="s">
        <v>398</v>
      </c>
      <c r="C271" s="266" t="s">
        <v>399</v>
      </c>
      <c r="D271" s="272" t="s">
        <v>432</v>
      </c>
      <c r="E271" s="207" t="s">
        <v>401</v>
      </c>
      <c r="F271" s="95"/>
      <c r="G271" s="369"/>
      <c r="H271" s="160"/>
    </row>
    <row r="272" spans="1:46" s="45" customFormat="1" ht="15" customHeight="1" x14ac:dyDescent="0.2">
      <c r="A272" s="265"/>
      <c r="B272" s="220"/>
      <c r="C272" s="268"/>
      <c r="D272" s="269"/>
      <c r="E272" s="270">
        <f t="shared" ref="E272:E281" si="12">C272*D272</f>
        <v>0</v>
      </c>
      <c r="F272" s="95"/>
      <c r="G272" s="369"/>
      <c r="H272" s="160"/>
    </row>
    <row r="273" spans="1:10" s="45" customFormat="1" ht="15" customHeight="1" x14ac:dyDescent="0.2">
      <c r="A273" s="265"/>
      <c r="B273" s="220"/>
      <c r="C273" s="268"/>
      <c r="D273" s="269"/>
      <c r="E273" s="270">
        <f t="shared" si="12"/>
        <v>0</v>
      </c>
      <c r="F273" s="95"/>
      <c r="G273" s="369"/>
      <c r="H273" s="160"/>
    </row>
    <row r="274" spans="1:10" s="45" customFormat="1" ht="15" customHeight="1" x14ac:dyDescent="0.2">
      <c r="A274" s="265"/>
      <c r="B274" s="220"/>
      <c r="C274" s="268"/>
      <c r="D274" s="269"/>
      <c r="E274" s="270">
        <f t="shared" si="12"/>
        <v>0</v>
      </c>
      <c r="F274" s="95"/>
      <c r="G274" s="369"/>
      <c r="H274" s="160"/>
    </row>
    <row r="275" spans="1:10" s="45" customFormat="1" ht="15" customHeight="1" x14ac:dyDescent="0.2">
      <c r="A275" s="265"/>
      <c r="B275" s="220"/>
      <c r="C275" s="268"/>
      <c r="D275" s="269"/>
      <c r="E275" s="270">
        <f t="shared" si="12"/>
        <v>0</v>
      </c>
      <c r="F275" s="95"/>
      <c r="G275" s="369"/>
      <c r="H275" s="160"/>
    </row>
    <row r="276" spans="1:10" s="45" customFormat="1" ht="15" customHeight="1" x14ac:dyDescent="0.2">
      <c r="A276" s="265"/>
      <c r="B276" s="220"/>
      <c r="C276" s="268"/>
      <c r="D276" s="269"/>
      <c r="E276" s="270">
        <f t="shared" si="12"/>
        <v>0</v>
      </c>
      <c r="F276" s="95"/>
      <c r="G276" s="369"/>
      <c r="H276" s="160"/>
    </row>
    <row r="277" spans="1:10" ht="15" customHeight="1" x14ac:dyDescent="0.2">
      <c r="A277" s="238"/>
      <c r="B277" s="220"/>
      <c r="C277" s="268"/>
      <c r="D277" s="269"/>
      <c r="E277" s="270">
        <f t="shared" si="12"/>
        <v>0</v>
      </c>
      <c r="F277" s="209"/>
      <c r="G277" s="264"/>
    </row>
    <row r="278" spans="1:10" ht="15" customHeight="1" x14ac:dyDescent="0.2">
      <c r="A278" s="238"/>
      <c r="B278" s="220"/>
      <c r="C278" s="268"/>
      <c r="D278" s="269"/>
      <c r="E278" s="270">
        <f t="shared" si="12"/>
        <v>0</v>
      </c>
      <c r="F278" s="209"/>
      <c r="G278" s="264"/>
    </row>
    <row r="279" spans="1:10" ht="15" customHeight="1" x14ac:dyDescent="0.2">
      <c r="A279" s="238"/>
      <c r="B279" s="220"/>
      <c r="C279" s="268"/>
      <c r="D279" s="269"/>
      <c r="E279" s="270">
        <f t="shared" si="12"/>
        <v>0</v>
      </c>
      <c r="F279" s="209"/>
      <c r="G279" s="264"/>
    </row>
    <row r="280" spans="1:10" ht="15" customHeight="1" x14ac:dyDescent="0.2">
      <c r="A280" s="238"/>
      <c r="B280" s="220"/>
      <c r="C280" s="268"/>
      <c r="D280" s="269"/>
      <c r="E280" s="270">
        <f t="shared" si="12"/>
        <v>0</v>
      </c>
      <c r="F280" s="209"/>
      <c r="G280" s="264"/>
    </row>
    <row r="281" spans="1:10" ht="15" customHeight="1" x14ac:dyDescent="0.2">
      <c r="A281" s="238"/>
      <c r="B281" s="220"/>
      <c r="C281" s="268"/>
      <c r="D281" s="269"/>
      <c r="E281" s="270">
        <f t="shared" si="12"/>
        <v>0</v>
      </c>
      <c r="F281" s="209"/>
      <c r="G281" s="264"/>
    </row>
    <row r="282" spans="1:10" ht="15" customHeight="1" x14ac:dyDescent="0.25">
      <c r="A282" s="238"/>
      <c r="B282" s="293" t="s">
        <v>331</v>
      </c>
      <c r="C282" s="279">
        <f>SUM(C272:C281)</f>
        <v>0</v>
      </c>
      <c r="D282" s="294"/>
      <c r="E282" s="270">
        <f>SUM(E272:E281)</f>
        <v>0</v>
      </c>
      <c r="F282" s="209"/>
      <c r="G282" s="264"/>
    </row>
    <row r="283" spans="1:10" s="211" customFormat="1" ht="15" customHeight="1" x14ac:dyDescent="0.2">
      <c r="A283" s="271"/>
      <c r="B283" s="272"/>
      <c r="C283" s="212"/>
      <c r="D283" s="272"/>
      <c r="E283" s="272"/>
      <c r="F283" s="272"/>
      <c r="G283" s="368"/>
      <c r="H283" s="273"/>
      <c r="I283" s="273"/>
      <c r="J283" s="273"/>
    </row>
    <row r="284" spans="1:10" s="211" customFormat="1" ht="15" customHeight="1" x14ac:dyDescent="0.2">
      <c r="A284" s="271"/>
      <c r="B284" s="272"/>
      <c r="C284" s="212"/>
      <c r="D284" s="272"/>
      <c r="E284" s="272"/>
      <c r="F284" s="272"/>
      <c r="G284" s="368"/>
      <c r="H284" s="273"/>
      <c r="I284" s="273"/>
      <c r="J284" s="273"/>
    </row>
    <row r="285" spans="1:10" s="160" customFormat="1" ht="15" customHeight="1" x14ac:dyDescent="0.25">
      <c r="A285" s="205"/>
      <c r="B285" s="207"/>
      <c r="C285" s="266"/>
      <c r="D285" s="207"/>
      <c r="E285" s="205"/>
      <c r="F285" s="205"/>
      <c r="G285" s="205"/>
      <c r="H285" s="205"/>
      <c r="I285" s="205"/>
      <c r="J285" s="205"/>
    </row>
    <row r="286" spans="1:10" s="160" customFormat="1" ht="15" customHeight="1" x14ac:dyDescent="0.25">
      <c r="A286" s="402"/>
      <c r="B286" s="403" t="s">
        <v>402</v>
      </c>
      <c r="C286" s="404"/>
      <c r="D286" s="403"/>
      <c r="E286" s="403"/>
      <c r="F286" s="403"/>
      <c r="G286" s="403"/>
      <c r="H286" s="403"/>
      <c r="I286" s="405"/>
      <c r="J286" s="205"/>
    </row>
    <row r="287" spans="1:10" s="160" customFormat="1" ht="15" customHeight="1" x14ac:dyDescent="0.25">
      <c r="A287" s="406"/>
      <c r="B287" s="207"/>
      <c r="C287" s="266"/>
      <c r="D287" s="207"/>
      <c r="E287" s="207"/>
      <c r="F287" s="207"/>
      <c r="G287" s="207"/>
      <c r="H287" s="207"/>
      <c r="I287" s="407"/>
      <c r="J287" s="205"/>
    </row>
    <row r="288" spans="1:10" s="160" customFormat="1" ht="15" customHeight="1" x14ac:dyDescent="0.25">
      <c r="A288" s="406"/>
      <c r="B288" s="277" t="s">
        <v>403</v>
      </c>
      <c r="C288" s="276"/>
      <c r="D288" s="278" t="s">
        <v>433</v>
      </c>
      <c r="E288" s="279">
        <f>SUM(E31,E70,E119,E144,E179,E205,E219,E237,E248,E257,E264)</f>
        <v>0</v>
      </c>
      <c r="F288" s="240" t="s">
        <v>380</v>
      </c>
      <c r="G288" s="280">
        <f>SUM(G31,G70,G119,G144,G179,G205,G219,G237,G248,G257,G264)</f>
        <v>0</v>
      </c>
      <c r="H288" s="252">
        <f>SUM(H31,H70,H119,H144,H179,H205,H219,H237,H248,H257,H264)</f>
        <v>0</v>
      </c>
      <c r="I288" s="417"/>
      <c r="J288" s="205"/>
    </row>
    <row r="289" spans="1:10" s="160" customFormat="1" ht="15" customHeight="1" x14ac:dyDescent="0.25">
      <c r="A289" s="406"/>
      <c r="B289" s="277"/>
      <c r="C289" s="276"/>
      <c r="D289" s="275"/>
      <c r="E289" s="233"/>
      <c r="F289" s="281"/>
      <c r="G289" s="282"/>
      <c r="H289" s="281"/>
      <c r="I289" s="418"/>
      <c r="J289" s="205"/>
    </row>
    <row r="290" spans="1:10" s="160" customFormat="1" ht="15" customHeight="1" x14ac:dyDescent="0.25">
      <c r="A290" s="406"/>
      <c r="B290" s="277" t="s">
        <v>404</v>
      </c>
      <c r="C290" s="276"/>
      <c r="D290" s="278" t="s">
        <v>433</v>
      </c>
      <c r="E290" s="279">
        <f>SUM(E70,E119,E144,E179,E205,E219,E237,E248,E257,E264)</f>
        <v>0</v>
      </c>
      <c r="F290" s="240" t="s">
        <v>380</v>
      </c>
      <c r="G290" s="280">
        <f>SUM(G119,G144,G179,G205,G219,G237,G248,G257,G264)</f>
        <v>0</v>
      </c>
      <c r="H290" s="252">
        <f>SUM(H119,H144,H179,H205,H219,H237,H248,H257,H264)</f>
        <v>0</v>
      </c>
      <c r="I290" s="419"/>
      <c r="J290" s="205"/>
    </row>
    <row r="291" spans="1:10" s="160" customFormat="1" ht="15" customHeight="1" x14ac:dyDescent="0.25">
      <c r="A291" s="406"/>
      <c r="B291" s="277"/>
      <c r="C291" s="276"/>
      <c r="D291" s="275"/>
      <c r="E291" s="233"/>
      <c r="F291" s="281"/>
      <c r="G291" s="282"/>
      <c r="H291" s="281"/>
      <c r="I291" s="419"/>
      <c r="J291" s="205"/>
    </row>
    <row r="292" spans="1:10" s="160" customFormat="1" ht="15" customHeight="1" x14ac:dyDescent="0.25">
      <c r="A292" s="406"/>
      <c r="B292" s="277" t="s">
        <v>405</v>
      </c>
      <c r="C292" s="276"/>
      <c r="D292" s="278" t="s">
        <v>433</v>
      </c>
      <c r="E292" s="279">
        <f>SUM(E31,E70)</f>
        <v>0</v>
      </c>
      <c r="F292" s="240" t="s">
        <v>380</v>
      </c>
      <c r="G292" s="280">
        <f>SUM(G31,G70)</f>
        <v>0</v>
      </c>
      <c r="H292" s="252">
        <f>SUM(H31,H70)</f>
        <v>0</v>
      </c>
      <c r="I292" s="419"/>
      <c r="J292" s="205"/>
    </row>
    <row r="293" spans="1:10" s="160" customFormat="1" ht="15" customHeight="1" x14ac:dyDescent="0.25">
      <c r="A293" s="406"/>
      <c r="B293" s="277"/>
      <c r="C293" s="276"/>
      <c r="D293" s="275"/>
      <c r="E293" s="282"/>
      <c r="F293" s="281"/>
      <c r="G293" s="186"/>
      <c r="H293" s="186"/>
      <c r="I293" s="407"/>
      <c r="J293" s="205"/>
    </row>
    <row r="294" spans="1:10" s="160" customFormat="1" ht="15" customHeight="1" x14ac:dyDescent="0.25">
      <c r="A294" s="406"/>
      <c r="B294" s="277" t="s">
        <v>406</v>
      </c>
      <c r="C294" s="276"/>
      <c r="D294" s="278" t="s">
        <v>433</v>
      </c>
      <c r="E294" s="279">
        <f>C282</f>
        <v>0</v>
      </c>
      <c r="F294" s="240" t="s">
        <v>380</v>
      </c>
      <c r="G294" s="283">
        <f>E282</f>
        <v>0</v>
      </c>
      <c r="H294" s="261"/>
      <c r="I294" s="407"/>
      <c r="J294" s="205"/>
    </row>
    <row r="295" spans="1:10" s="160" customFormat="1" ht="15" customHeight="1" x14ac:dyDescent="0.25">
      <c r="A295" s="406"/>
      <c r="B295" s="277"/>
      <c r="C295" s="276"/>
      <c r="D295" s="275"/>
      <c r="E295" s="284"/>
      <c r="F295" s="281"/>
      <c r="G295" s="284"/>
      <c r="H295" s="261"/>
      <c r="I295" s="407"/>
      <c r="J295" s="205"/>
    </row>
    <row r="296" spans="1:10" s="160" customFormat="1" ht="15" customHeight="1" x14ac:dyDescent="0.25">
      <c r="A296" s="406"/>
      <c r="B296" s="277" t="s">
        <v>407</v>
      </c>
      <c r="C296" s="276"/>
      <c r="D296" s="237">
        <f>H32+H71+H120+H145+H180+H206+H220+H238+H249+H258+H265+E282</f>
        <v>0</v>
      </c>
      <c r="E296" s="284"/>
      <c r="F296" s="281"/>
      <c r="G296" s="284"/>
      <c r="H296" s="261"/>
      <c r="I296" s="407"/>
      <c r="J296" s="205"/>
    </row>
    <row r="297" spans="1:10" s="160" customFormat="1" ht="15" customHeight="1" x14ac:dyDescent="0.25">
      <c r="A297" s="409"/>
      <c r="B297" s="410"/>
      <c r="C297" s="411"/>
      <c r="D297" s="412"/>
      <c r="E297" s="415"/>
      <c r="F297" s="420"/>
      <c r="G297" s="414"/>
      <c r="H297" s="415"/>
      <c r="I297" s="416"/>
      <c r="J297" s="205"/>
    </row>
    <row r="298" spans="1:10" s="160" customFormat="1" ht="15" customHeight="1" x14ac:dyDescent="0.25">
      <c r="A298" s="207"/>
      <c r="B298" s="290"/>
      <c r="C298" s="266"/>
      <c r="D298" s="207"/>
      <c r="E298" s="207"/>
      <c r="F298" s="207"/>
      <c r="G298" s="207"/>
      <c r="H298" s="207"/>
      <c r="I298" s="207"/>
      <c r="J298" s="205"/>
    </row>
    <row r="299" spans="1:10" s="160" customFormat="1" ht="15" customHeight="1" x14ac:dyDescent="0.25">
      <c r="A299" s="207"/>
      <c r="B299" s="290"/>
      <c r="C299" s="266"/>
      <c r="D299" s="207"/>
      <c r="E299" s="207"/>
      <c r="F299" s="207"/>
      <c r="G299" s="207"/>
      <c r="H299" s="207"/>
      <c r="I299" s="207"/>
      <c r="J299" s="205"/>
    </row>
    <row r="300" spans="1:10" s="160" customFormat="1" ht="15" customHeight="1" x14ac:dyDescent="0.25">
      <c r="B300" s="207" t="s">
        <v>408</v>
      </c>
      <c r="E300" s="291" t="s">
        <v>409</v>
      </c>
      <c r="G300" s="207" t="s">
        <v>410</v>
      </c>
      <c r="H300" s="205"/>
      <c r="I300" s="205"/>
      <c r="J300" s="205"/>
    </row>
    <row r="301" spans="1:10" s="160" customFormat="1" ht="15" customHeight="1" x14ac:dyDescent="0.25">
      <c r="A301" s="205"/>
      <c r="B301" s="108"/>
      <c r="C301" s="266"/>
      <c r="D301" s="207"/>
      <c r="E301" s="205"/>
      <c r="F301" s="207"/>
      <c r="G301" s="207"/>
      <c r="H301" s="205"/>
      <c r="I301" s="205"/>
      <c r="J301" s="205"/>
    </row>
    <row r="302" spans="1:10" s="160" customFormat="1" ht="15" customHeight="1" x14ac:dyDescent="0.25">
      <c r="A302" s="205"/>
      <c r="B302" s="108" t="s">
        <v>268</v>
      </c>
      <c r="E302" s="205"/>
      <c r="F302" s="207"/>
      <c r="G302" s="207"/>
      <c r="H302" s="205"/>
      <c r="I302" s="205"/>
      <c r="J302" s="205"/>
    </row>
    <row r="303" spans="1:10" s="211" customFormat="1" ht="15" customHeight="1" x14ac:dyDescent="0.2">
      <c r="A303" s="273"/>
      <c r="C303" s="212"/>
      <c r="D303" s="272"/>
      <c r="E303" s="273"/>
      <c r="F303" s="272"/>
      <c r="G303" s="272"/>
      <c r="H303" s="273"/>
      <c r="I303" s="273"/>
      <c r="J303" s="273"/>
    </row>
    <row r="304" spans="1:10" ht="15" customHeight="1" x14ac:dyDescent="0.2">
      <c r="B304" s="209"/>
      <c r="C304" s="208"/>
      <c r="D304" s="209"/>
      <c r="F304" s="209"/>
      <c r="G304" s="365"/>
    </row>
    <row r="305" spans="2:7" ht="15" customHeight="1" x14ac:dyDescent="0.2">
      <c r="B305" s="209"/>
      <c r="C305" s="208"/>
      <c r="D305" s="209"/>
      <c r="F305" s="209"/>
      <c r="G305" s="365"/>
    </row>
    <row r="306" spans="2:7" ht="15" customHeight="1" x14ac:dyDescent="0.2">
      <c r="B306" s="209"/>
      <c r="C306" s="208"/>
      <c r="D306" s="209"/>
      <c r="F306" s="209"/>
      <c r="G306" s="365"/>
    </row>
    <row r="307" spans="2:7" ht="15" customHeight="1" x14ac:dyDescent="0.2"/>
    <row r="308" spans="2:7" ht="15" customHeight="1" x14ac:dyDescent="0.2"/>
    <row r="326" spans="4:4" x14ac:dyDescent="0.2">
      <c r="D326" s="292"/>
    </row>
  </sheetData>
  <sheetProtection password="A274" sheet="1" objects="1" scenarios="1"/>
  <mergeCells count="139">
    <mergeCell ref="D2:E2"/>
    <mergeCell ref="A5:C5"/>
    <mergeCell ref="A12:B12"/>
    <mergeCell ref="I16:J16"/>
    <mergeCell ref="I17:J17"/>
    <mergeCell ref="I18:J18"/>
    <mergeCell ref="I19:J19"/>
    <mergeCell ref="I20:J20"/>
    <mergeCell ref="I21:J21"/>
    <mergeCell ref="I23:J23"/>
    <mergeCell ref="I24:J24"/>
    <mergeCell ref="I25:J25"/>
    <mergeCell ref="I26:J26"/>
    <mergeCell ref="I27:J27"/>
    <mergeCell ref="A34:C34"/>
    <mergeCell ref="A35:C35"/>
    <mergeCell ref="I46:J46"/>
    <mergeCell ref="I48:J48"/>
    <mergeCell ref="I49:J49"/>
    <mergeCell ref="I50:J50"/>
    <mergeCell ref="I51:J51"/>
    <mergeCell ref="I52:J52"/>
    <mergeCell ref="I53:J53"/>
    <mergeCell ref="I55:J55"/>
    <mergeCell ref="I56:J56"/>
    <mergeCell ref="I57:J57"/>
    <mergeCell ref="I58:J58"/>
    <mergeCell ref="I59:J59"/>
    <mergeCell ref="I60:J60"/>
    <mergeCell ref="I62:J62"/>
    <mergeCell ref="I63:J63"/>
    <mergeCell ref="I64:J64"/>
    <mergeCell ref="I65:J65"/>
    <mergeCell ref="I66:J66"/>
    <mergeCell ref="I67:J67"/>
    <mergeCell ref="I68:J68"/>
    <mergeCell ref="I69:J69"/>
    <mergeCell ref="A73:C73"/>
    <mergeCell ref="A81:B81"/>
    <mergeCell ref="I84:J84"/>
    <mergeCell ref="I86:J86"/>
    <mergeCell ref="I87:J87"/>
    <mergeCell ref="I88:J88"/>
    <mergeCell ref="I89:J89"/>
    <mergeCell ref="I90:J90"/>
    <mergeCell ref="I92:J92"/>
    <mergeCell ref="I93:J93"/>
    <mergeCell ref="I94:J94"/>
    <mergeCell ref="I95:J95"/>
    <mergeCell ref="I97:J97"/>
    <mergeCell ref="I98:J98"/>
    <mergeCell ref="I99:J99"/>
    <mergeCell ref="I100:J100"/>
    <mergeCell ref="I101:J101"/>
    <mergeCell ref="I102:J102"/>
    <mergeCell ref="I103:J103"/>
    <mergeCell ref="I105:J105"/>
    <mergeCell ref="I106:J106"/>
    <mergeCell ref="I107:J107"/>
    <mergeCell ref="I108:J108"/>
    <mergeCell ref="I110:J110"/>
    <mergeCell ref="I111:J111"/>
    <mergeCell ref="I112:J112"/>
    <mergeCell ref="I114:J114"/>
    <mergeCell ref="I115:J115"/>
    <mergeCell ref="I116:J116"/>
    <mergeCell ref="I117:J117"/>
    <mergeCell ref="I118:J118"/>
    <mergeCell ref="A122:C122"/>
    <mergeCell ref="A130:B130"/>
    <mergeCell ref="I133:J133"/>
    <mergeCell ref="I134:J134"/>
    <mergeCell ref="I136:J136"/>
    <mergeCell ref="I137:J137"/>
    <mergeCell ref="I138:J138"/>
    <mergeCell ref="I139:J139"/>
    <mergeCell ref="I140:J140"/>
    <mergeCell ref="I141:J141"/>
    <mergeCell ref="I143:J143"/>
    <mergeCell ref="A147:C147"/>
    <mergeCell ref="I156:J156"/>
    <mergeCell ref="I157:J157"/>
    <mergeCell ref="I158:J158"/>
    <mergeCell ref="I159:J159"/>
    <mergeCell ref="I160:J160"/>
    <mergeCell ref="I161:J161"/>
    <mergeCell ref="I162:J162"/>
    <mergeCell ref="I163:J163"/>
    <mergeCell ref="I164:J164"/>
    <mergeCell ref="I165:J165"/>
    <mergeCell ref="I166:J166"/>
    <mergeCell ref="I167:J167"/>
    <mergeCell ref="I169:J169"/>
    <mergeCell ref="I170:J170"/>
    <mergeCell ref="I171:J171"/>
    <mergeCell ref="I172:J172"/>
    <mergeCell ref="I173:J173"/>
    <mergeCell ref="I174:J174"/>
    <mergeCell ref="I175:J175"/>
    <mergeCell ref="I176:J176"/>
    <mergeCell ref="I177:J177"/>
    <mergeCell ref="I178:J178"/>
    <mergeCell ref="A182:C182"/>
    <mergeCell ref="A190:B190"/>
    <mergeCell ref="I193:J193"/>
    <mergeCell ref="I194:J194"/>
    <mergeCell ref="I195:J195"/>
    <mergeCell ref="I196:J196"/>
    <mergeCell ref="I197:J197"/>
    <mergeCell ref="I198:J198"/>
    <mergeCell ref="I199:J199"/>
    <mergeCell ref="I200:J200"/>
    <mergeCell ref="I201:J201"/>
    <mergeCell ref="I202:J202"/>
    <mergeCell ref="I203:J203"/>
    <mergeCell ref="A208:C208"/>
    <mergeCell ref="I214:J214"/>
    <mergeCell ref="A242:B242"/>
    <mergeCell ref="I245:J245"/>
    <mergeCell ref="I246:J246"/>
    <mergeCell ref="I247:J247"/>
    <mergeCell ref="A222:C222"/>
    <mergeCell ref="A228:B228"/>
    <mergeCell ref="I231:J231"/>
    <mergeCell ref="I232:J232"/>
    <mergeCell ref="I233:J233"/>
    <mergeCell ref="I234:J234"/>
    <mergeCell ref="I254:J254"/>
    <mergeCell ref="I255:J255"/>
    <mergeCell ref="I256:J256"/>
    <mergeCell ref="I263:J263"/>
    <mergeCell ref="I264:J264"/>
    <mergeCell ref="I235:J235"/>
    <mergeCell ref="I236:J236"/>
    <mergeCell ref="I204:J204"/>
    <mergeCell ref="I215:J215"/>
    <mergeCell ref="I216:J216"/>
    <mergeCell ref="I217:J217"/>
    <mergeCell ref="I218:J218"/>
  </mergeCells>
  <dataValidations count="8">
    <dataValidation type="list" allowBlank="1" showErrorMessage="1" promptTitle="35%" prompt="Pilarit, palkit, kaarevet pinnat ja ikkunaseinien käsittely erillistyönä" sqref="F194:F204 F255:F256 F246:F247 F232:F236 F264 F169:F178 F157:F167 F134:F143 F114:F118 F110:F112 F105:F108 F97:F103 F92:F95 F86:F90 F62:F69 F55:F60 F48:F53 F29:F30 F23:F27 F17:F21 F215:F218">
      <formula1>"0%,10%,15%,20%,25%,30%,35%,40%,45%,50%,55%,60%,65%,70%,75%,80%,85%,90%"</formula1>
      <formula2>0</formula2>
    </dataValidation>
    <dataValidation type="list" allowBlank="1" showErrorMessage="1" promptTitle="35%" prompt="Pilarit, palkit, kaarevet pinnat ja ikkunaseinien käsittely erillistyönä" sqref="F22 F28">
      <formula1>"0%,25%,35%,60%,70%"</formula1>
      <formula2>0</formula2>
    </dataValidation>
    <dataValidation type="list" allowBlank="1" showErrorMessage="1" sqref="G266">
      <formula1>"2,4,3,2,5,5"</formula1>
      <formula2>0</formula2>
    </dataValidation>
    <dataValidation type="list" allowBlank="1" showErrorMessage="1" promptTitle="35%" prompt="Pilarit, palkit, kaarevet pinnat ja ikkunaseinien käsittely erillistyönä" sqref="F47 F61 F54">
      <formula1>"0%,10%,20%,35%,45%,55%,70%"</formula1>
      <formula2>0</formula2>
    </dataValidation>
    <dataValidation type="list" allowBlank="1" showErrorMessage="1" promptTitle="35%" prompt="Pilarit, palkit, kaarevet pinnat ja ikkunaseinien käsittely erillistyönä" sqref="F91 F113 F109 F104 F96">
      <formula1>"0%,20%,35%,40%,55%,60%,75%,90%"</formula1>
      <formula2>0</formula2>
    </dataValidation>
    <dataValidation type="list" allowBlank="1" showErrorMessage="1" promptTitle="35%" prompt="Pilarit, palkit, kaarevet pinnat ja ikkunaseinien käsittely erillistyönä" sqref="F168">
      <formula1>"0%,25%"</formula1>
      <formula2>0</formula2>
    </dataValidation>
    <dataValidation type="list" allowBlank="1" showErrorMessage="1" sqref="B286">
      <formula1>"Asunto 1,Tila 1"</formula1>
      <formula2>0</formula2>
    </dataValidation>
    <dataValidation type="list" allowBlank="1" showErrorMessage="1" sqref="D2:E2">
      <formula1>"Asunto ,Tila "</formula1>
      <formula2>0</formula2>
    </dataValidation>
  </dataValidations>
  <hyperlinks>
    <hyperlink ref="I2" location="Etusivu!A1" display="Etusivulle"/>
    <hyperlink ref="E300" location="Kokonaisurakka!A1" display="kokonaisurakka"/>
    <hyperlink ref="B302" location="Etusivu!A1" display="Etusivulle"/>
  </hyperlinks>
  <pageMargins left="0.75" right="0.75" top="1" bottom="1" header="0.51180555555555562" footer="0.51180555555555562"/>
  <pageSetup paperSize="9" firstPageNumber="0" orientation="portrait" horizontalDpi="300" verticalDpi="300" r:id="rId1"/>
  <headerFooter alignWithMargins="0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T322"/>
  <sheetViews>
    <sheetView workbookViewId="0">
      <selection activeCell="E263" sqref="E263"/>
    </sheetView>
  </sheetViews>
  <sheetFormatPr defaultRowHeight="12.75" x14ac:dyDescent="0.2"/>
  <cols>
    <col min="1" max="1" width="8.28515625" style="199" customWidth="1"/>
    <col min="2" max="2" width="43.5703125" style="200" customWidth="1"/>
    <col min="3" max="3" width="9.85546875" style="201" customWidth="1"/>
    <col min="4" max="4" width="10.42578125" style="200" customWidth="1"/>
    <col min="5" max="5" width="12.42578125" style="200" customWidth="1"/>
    <col min="6" max="6" width="7.85546875" style="200" customWidth="1"/>
    <col min="7" max="7" width="12.28515625" style="211" customWidth="1"/>
    <col min="8" max="8" width="15" style="211" customWidth="1"/>
    <col min="9" max="16384" width="9.140625" style="200"/>
  </cols>
  <sheetData>
    <row r="2" spans="1:46" ht="18" x14ac:dyDescent="0.25">
      <c r="B2" s="203" t="s">
        <v>367</v>
      </c>
      <c r="C2" s="200"/>
      <c r="D2" s="608" t="s">
        <v>368</v>
      </c>
      <c r="E2" s="608"/>
      <c r="F2" s="371">
        <v>2</v>
      </c>
      <c r="I2" s="310" t="s">
        <v>268</v>
      </c>
    </row>
    <row r="3" spans="1:46" ht="15.75" x14ac:dyDescent="0.25">
      <c r="B3" s="98"/>
      <c r="C3" s="205"/>
    </row>
    <row r="4" spans="1:46" s="209" customFormat="1" ht="15.75" x14ac:dyDescent="0.25">
      <c r="A4" s="206"/>
      <c r="B4" s="207"/>
      <c r="C4" s="208"/>
      <c r="G4" s="365"/>
      <c r="H4" s="365"/>
    </row>
    <row r="5" spans="1:46" s="295" customFormat="1" ht="15" customHeight="1" x14ac:dyDescent="0.25">
      <c r="A5" s="605" t="s">
        <v>26</v>
      </c>
      <c r="B5" s="605"/>
      <c r="C5" s="605"/>
      <c r="D5" s="300"/>
      <c r="G5" s="202"/>
      <c r="H5" s="202"/>
    </row>
    <row r="6" spans="1:46" s="295" customFormat="1" ht="15" customHeight="1" x14ac:dyDescent="0.25">
      <c r="A6" s="275"/>
      <c r="B6" s="202"/>
      <c r="C6" s="202"/>
      <c r="D6" s="300"/>
      <c r="G6" s="202"/>
      <c r="H6" s="202"/>
    </row>
    <row r="7" spans="1:46" s="295" customFormat="1" ht="15" customHeight="1" x14ac:dyDescent="0.2">
      <c r="A7" s="195" t="s">
        <v>369</v>
      </c>
      <c r="C7" s="305"/>
      <c r="D7" s="300"/>
      <c r="G7" s="202"/>
      <c r="H7" s="202"/>
    </row>
    <row r="8" spans="1:46" s="295" customFormat="1" ht="15" customHeight="1" x14ac:dyDescent="0.2">
      <c r="A8" s="195" t="s">
        <v>370</v>
      </c>
      <c r="C8" s="305"/>
      <c r="D8" s="300"/>
      <c r="G8" s="202"/>
      <c r="H8" s="202"/>
    </row>
    <row r="9" spans="1:46" s="295" customFormat="1" ht="15" customHeight="1" x14ac:dyDescent="0.2">
      <c r="A9" s="195" t="s">
        <v>371</v>
      </c>
      <c r="C9" s="305"/>
      <c r="D9" s="300"/>
      <c r="G9" s="202"/>
      <c r="H9" s="202"/>
    </row>
    <row r="10" spans="1:46" s="295" customFormat="1" ht="15" customHeight="1" x14ac:dyDescent="0.2">
      <c r="A10" s="195" t="s">
        <v>372</v>
      </c>
      <c r="C10" s="305"/>
      <c r="D10" s="300"/>
      <c r="G10" s="202"/>
      <c r="H10" s="202"/>
    </row>
    <row r="11" spans="1:46" s="295" customFormat="1" ht="15" customHeight="1" x14ac:dyDescent="0.2">
      <c r="A11" s="195" t="s">
        <v>373</v>
      </c>
      <c r="C11" s="305"/>
      <c r="D11" s="300"/>
      <c r="G11" s="202"/>
      <c r="H11" s="202"/>
    </row>
    <row r="12" spans="1:46" s="300" customFormat="1" ht="15" customHeight="1" x14ac:dyDescent="0.2">
      <c r="A12" s="604" t="s">
        <v>374</v>
      </c>
      <c r="B12" s="604"/>
      <c r="C12" s="233"/>
      <c r="G12" s="210"/>
      <c r="H12" s="210"/>
    </row>
    <row r="13" spans="1:46" s="300" customFormat="1" ht="15" customHeight="1" x14ac:dyDescent="0.2">
      <c r="A13" s="196" t="s">
        <v>375</v>
      </c>
      <c r="C13" s="233"/>
      <c r="G13" s="210"/>
      <c r="H13" s="210"/>
    </row>
    <row r="14" spans="1:46" s="300" customFormat="1" ht="15" customHeight="1" x14ac:dyDescent="0.2">
      <c r="A14" s="311"/>
      <c r="C14" s="233"/>
      <c r="G14" s="210"/>
      <c r="H14" s="210"/>
    </row>
    <row r="15" spans="1:46" s="295" customFormat="1" ht="15" customHeight="1" x14ac:dyDescent="0.2">
      <c r="A15" s="372" t="s">
        <v>29</v>
      </c>
      <c r="B15" s="373"/>
      <c r="C15" s="374"/>
      <c r="D15" s="373"/>
      <c r="E15" s="373"/>
      <c r="F15" s="373"/>
      <c r="G15" s="213"/>
      <c r="H15" s="213"/>
    </row>
    <row r="16" spans="1:46" s="219" customFormat="1" ht="15" customHeight="1" x14ac:dyDescent="0.2">
      <c r="A16" s="375" t="s">
        <v>30</v>
      </c>
      <c r="B16" s="376"/>
      <c r="C16" s="215" t="s">
        <v>376</v>
      </c>
      <c r="D16" s="214" t="s">
        <v>377</v>
      </c>
      <c r="E16" s="216" t="s">
        <v>378</v>
      </c>
      <c r="F16" s="217" t="s">
        <v>379</v>
      </c>
      <c r="G16" s="218" t="s">
        <v>380</v>
      </c>
      <c r="H16" s="218" t="s">
        <v>377</v>
      </c>
      <c r="I16" s="610" t="s">
        <v>381</v>
      </c>
      <c r="J16" s="610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</row>
    <row r="17" spans="1:10" ht="15" customHeight="1" x14ac:dyDescent="0.2">
      <c r="A17" s="379" t="s">
        <v>33</v>
      </c>
      <c r="B17" s="379" t="s">
        <v>34</v>
      </c>
      <c r="C17" s="221">
        <f>'Hinnat 2015'!D11</f>
        <v>0.35</v>
      </c>
      <c r="D17" s="222"/>
      <c r="E17" s="223"/>
      <c r="F17" s="224">
        <v>0</v>
      </c>
      <c r="G17" s="225">
        <f t="shared" ref="G17:G29" si="0">(C17*E17)+(F17*(C17*E17))</f>
        <v>0</v>
      </c>
      <c r="H17" s="226">
        <f>(D17*E17)+(F17*(D17*E17))</f>
        <v>0</v>
      </c>
      <c r="I17" s="602"/>
      <c r="J17" s="602"/>
    </row>
    <row r="18" spans="1:10" ht="15" customHeight="1" x14ac:dyDescent="0.2">
      <c r="A18" s="379" t="s">
        <v>36</v>
      </c>
      <c r="B18" s="379" t="s">
        <v>37</v>
      </c>
      <c r="C18" s="221">
        <f>'Hinnat 2015'!D12</f>
        <v>0.9</v>
      </c>
      <c r="D18" s="222"/>
      <c r="E18" s="223"/>
      <c r="F18" s="224">
        <v>0</v>
      </c>
      <c r="G18" s="225">
        <f t="shared" si="0"/>
        <v>0</v>
      </c>
      <c r="H18" s="226">
        <f>(D18*E18)+(F18*(D18*E18))</f>
        <v>0</v>
      </c>
      <c r="I18" s="602"/>
      <c r="J18" s="602"/>
    </row>
    <row r="19" spans="1:10" ht="15" customHeight="1" x14ac:dyDescent="0.2">
      <c r="A19" s="379" t="s">
        <v>38</v>
      </c>
      <c r="B19" s="379" t="s">
        <v>39</v>
      </c>
      <c r="C19" s="221">
        <f>'Hinnat 2015'!D13</f>
        <v>0.74</v>
      </c>
      <c r="D19" s="222"/>
      <c r="E19" s="223"/>
      <c r="F19" s="224">
        <v>0</v>
      </c>
      <c r="G19" s="225">
        <f t="shared" si="0"/>
        <v>0</v>
      </c>
      <c r="H19" s="226">
        <f>(D19*E19)+(F19*(D19*E19))</f>
        <v>0</v>
      </c>
      <c r="I19" s="602"/>
      <c r="J19" s="602"/>
    </row>
    <row r="20" spans="1:10" ht="15" customHeight="1" x14ac:dyDescent="0.2">
      <c r="A20" s="379" t="s">
        <v>40</v>
      </c>
      <c r="B20" s="379" t="s">
        <v>41</v>
      </c>
      <c r="C20" s="221">
        <f>'Hinnat 2015'!D14</f>
        <v>0.78</v>
      </c>
      <c r="D20" s="222"/>
      <c r="E20" s="223"/>
      <c r="F20" s="224">
        <v>0</v>
      </c>
      <c r="G20" s="225">
        <f t="shared" si="0"/>
        <v>0</v>
      </c>
      <c r="H20" s="226">
        <f>(D20*E20)+(F20*(D20*E20))</f>
        <v>0</v>
      </c>
      <c r="I20" s="602"/>
      <c r="J20" s="602"/>
    </row>
    <row r="21" spans="1:10" ht="15" customHeight="1" x14ac:dyDescent="0.2">
      <c r="A21" s="379" t="s">
        <v>42</v>
      </c>
      <c r="B21" s="379" t="s">
        <v>43</v>
      </c>
      <c r="C21" s="221">
        <f>'Hinnat 2015'!D15</f>
        <v>0.34</v>
      </c>
      <c r="D21" s="222"/>
      <c r="E21" s="223"/>
      <c r="F21" s="224">
        <v>0</v>
      </c>
      <c r="G21" s="225">
        <f t="shared" si="0"/>
        <v>0</v>
      </c>
      <c r="H21" s="226">
        <f>(D21*E21)+(F21*(D21*E21))</f>
        <v>0</v>
      </c>
      <c r="I21" s="602"/>
      <c r="J21" s="602"/>
    </row>
    <row r="22" spans="1:10" ht="15" customHeight="1" x14ac:dyDescent="0.2">
      <c r="A22" s="380" t="s">
        <v>44</v>
      </c>
      <c r="B22" s="381"/>
      <c r="C22" s="227"/>
      <c r="D22" s="228"/>
      <c r="E22" s="228"/>
      <c r="F22" s="224"/>
      <c r="G22" s="242"/>
      <c r="H22" s="230"/>
    </row>
    <row r="23" spans="1:10" ht="15" customHeight="1" x14ac:dyDescent="0.2">
      <c r="A23" s="379" t="s">
        <v>45</v>
      </c>
      <c r="B23" s="379" t="s">
        <v>34</v>
      </c>
      <c r="C23" s="221">
        <f>'Hinnat 2015'!D17</f>
        <v>0.53</v>
      </c>
      <c r="D23" s="222"/>
      <c r="E23" s="223"/>
      <c r="F23" s="224">
        <v>0</v>
      </c>
      <c r="G23" s="225">
        <f t="shared" si="0"/>
        <v>0</v>
      </c>
      <c r="H23" s="226">
        <f>(D23*E23)+(F23*(D23*E23))</f>
        <v>0</v>
      </c>
      <c r="I23" s="602"/>
      <c r="J23" s="602"/>
    </row>
    <row r="24" spans="1:10" ht="15" customHeight="1" x14ac:dyDescent="0.2">
      <c r="A24" s="379" t="s">
        <v>46</v>
      </c>
      <c r="B24" s="379" t="s">
        <v>37</v>
      </c>
      <c r="C24" s="221">
        <f>'Hinnat 2015'!D18</f>
        <v>1.32</v>
      </c>
      <c r="D24" s="222"/>
      <c r="E24" s="223"/>
      <c r="F24" s="224">
        <v>0</v>
      </c>
      <c r="G24" s="225">
        <f t="shared" si="0"/>
        <v>0</v>
      </c>
      <c r="H24" s="226">
        <f>(D24*E24)+(F24*(D24*E24))</f>
        <v>0</v>
      </c>
      <c r="I24" s="602"/>
      <c r="J24" s="602"/>
    </row>
    <row r="25" spans="1:10" ht="15" customHeight="1" x14ac:dyDescent="0.2">
      <c r="A25" s="379" t="s">
        <v>47</v>
      </c>
      <c r="B25" s="379" t="s">
        <v>39</v>
      </c>
      <c r="C25" s="221">
        <f>'Hinnat 2015'!D19</f>
        <v>0.97</v>
      </c>
      <c r="D25" s="222"/>
      <c r="E25" s="223"/>
      <c r="F25" s="224">
        <v>0</v>
      </c>
      <c r="G25" s="225">
        <f t="shared" si="0"/>
        <v>0</v>
      </c>
      <c r="H25" s="226">
        <f>(D25*E25)+(F25*(D25*E25))</f>
        <v>0</v>
      </c>
      <c r="I25" s="602"/>
      <c r="J25" s="602"/>
    </row>
    <row r="26" spans="1:10" ht="15" customHeight="1" x14ac:dyDescent="0.2">
      <c r="A26" s="379" t="s">
        <v>48</v>
      </c>
      <c r="B26" s="379" t="s">
        <v>49</v>
      </c>
      <c r="C26" s="221">
        <f>'Hinnat 2015'!D20</f>
        <v>0.97</v>
      </c>
      <c r="D26" s="222"/>
      <c r="E26" s="223"/>
      <c r="F26" s="224">
        <v>0</v>
      </c>
      <c r="G26" s="225">
        <f t="shared" si="0"/>
        <v>0</v>
      </c>
      <c r="H26" s="226">
        <f>(D26*E26)+(F26*(D26*E26))</f>
        <v>0</v>
      </c>
      <c r="I26" s="602"/>
      <c r="J26" s="602"/>
    </row>
    <row r="27" spans="1:10" ht="15" customHeight="1" x14ac:dyDescent="0.2">
      <c r="A27" s="379" t="s">
        <v>50</v>
      </c>
      <c r="B27" s="379" t="s">
        <v>43</v>
      </c>
      <c r="C27" s="221">
        <f>'Hinnat 2015'!D21</f>
        <v>0.34</v>
      </c>
      <c r="D27" s="222"/>
      <c r="E27" s="223"/>
      <c r="F27" s="224">
        <v>0</v>
      </c>
      <c r="G27" s="225">
        <f t="shared" si="0"/>
        <v>0</v>
      </c>
      <c r="H27" s="226">
        <f>(D27*E27)+(F27*(D27*E27))</f>
        <v>0</v>
      </c>
      <c r="I27" s="602"/>
      <c r="J27" s="602"/>
    </row>
    <row r="28" spans="1:10" ht="15" customHeight="1" x14ac:dyDescent="0.2">
      <c r="A28" s="380" t="s">
        <v>51</v>
      </c>
      <c r="B28" s="295"/>
      <c r="C28" s="227"/>
      <c r="D28" s="228"/>
      <c r="E28" s="228"/>
      <c r="F28" s="224"/>
      <c r="G28" s="230"/>
      <c r="H28" s="230"/>
    </row>
    <row r="29" spans="1:10" ht="15" customHeight="1" x14ac:dyDescent="0.2">
      <c r="A29" s="379" t="s">
        <v>52</v>
      </c>
      <c r="B29" s="379" t="s">
        <v>53</v>
      </c>
      <c r="C29" s="221">
        <f>'Hinnat 2015'!D23</f>
        <v>3.37</v>
      </c>
      <c r="D29" s="222"/>
      <c r="E29" s="223"/>
      <c r="F29" s="224">
        <v>0</v>
      </c>
      <c r="G29" s="225">
        <f t="shared" si="0"/>
        <v>0</v>
      </c>
      <c r="H29" s="226">
        <f>(D29*E29)+(F29*(D29*E29))</f>
        <v>0</v>
      </c>
    </row>
    <row r="30" spans="1:10" ht="15" customHeight="1" x14ac:dyDescent="0.2">
      <c r="A30" s="517" t="s">
        <v>429</v>
      </c>
      <c r="B30" s="517" t="s">
        <v>430</v>
      </c>
      <c r="C30" s="518">
        <v>0.23</v>
      </c>
      <c r="D30" s="512"/>
      <c r="E30" s="513"/>
      <c r="F30" s="514">
        <f>F29</f>
        <v>0</v>
      </c>
      <c r="G30" s="511">
        <v>0</v>
      </c>
      <c r="H30" s="515">
        <v>0</v>
      </c>
      <c r="I30" s="209"/>
      <c r="J30" s="209"/>
    </row>
    <row r="31" spans="1:10" s="236" customFormat="1" ht="15" customHeight="1" x14ac:dyDescent="0.2">
      <c r="A31" s="195"/>
      <c r="B31" s="195"/>
      <c r="C31" s="233"/>
      <c r="D31" s="195" t="s">
        <v>331</v>
      </c>
      <c r="E31" s="234">
        <f>SUM(E17:E21,E23:E27,E29)</f>
        <v>0</v>
      </c>
      <c r="F31" s="195"/>
      <c r="G31" s="235">
        <f>SUM(G17:G29)</f>
        <v>0</v>
      </c>
      <c r="H31" s="243">
        <f>SUM(H18:H29)</f>
        <v>0</v>
      </c>
    </row>
    <row r="32" spans="1:10" s="295" customFormat="1" ht="15" customHeight="1" x14ac:dyDescent="0.2">
      <c r="A32" s="300"/>
      <c r="B32" s="300"/>
      <c r="C32" s="244"/>
      <c r="D32" s="195" t="s">
        <v>382</v>
      </c>
      <c r="F32" s="300"/>
      <c r="G32" s="210"/>
      <c r="H32" s="237">
        <f>MAX(G17:H17)+MAX(G18:H18)+MAX(G19:H19)+MAX(G21:H21)+MAX(G20:H20)+MAX(G23:H23)+MAX(G24:H24)+MAX(G25:H25)+MAX(G26:H26)+MAX(G27:H27)+MAX(G29:H29)</f>
        <v>0</v>
      </c>
    </row>
    <row r="33" spans="1:46" s="300" customFormat="1" ht="15" customHeight="1" x14ac:dyDescent="0.2">
      <c r="A33" s="297"/>
      <c r="C33" s="233"/>
      <c r="G33" s="210"/>
      <c r="H33" s="210"/>
    </row>
    <row r="34" spans="1:46" s="300" customFormat="1" ht="15" customHeight="1" x14ac:dyDescent="0.25">
      <c r="A34" s="605" t="s">
        <v>54</v>
      </c>
      <c r="B34" s="605"/>
      <c r="C34" s="605"/>
      <c r="G34" s="210"/>
      <c r="H34" s="210"/>
    </row>
    <row r="35" spans="1:46" s="300" customFormat="1" ht="15" customHeight="1" x14ac:dyDescent="0.25">
      <c r="A35" s="605" t="s">
        <v>55</v>
      </c>
      <c r="B35" s="605"/>
      <c r="C35" s="605"/>
      <c r="G35" s="210"/>
      <c r="H35" s="210"/>
    </row>
    <row r="36" spans="1:46" s="300" customFormat="1" ht="15" customHeight="1" x14ac:dyDescent="0.25">
      <c r="A36" s="275"/>
      <c r="B36" s="202"/>
      <c r="C36" s="202"/>
      <c r="G36" s="210"/>
      <c r="H36" s="210"/>
    </row>
    <row r="37" spans="1:46" s="295" customFormat="1" ht="15" customHeight="1" x14ac:dyDescent="0.2">
      <c r="A37" s="195" t="s">
        <v>383</v>
      </c>
      <c r="C37" s="244"/>
      <c r="G37" s="202"/>
      <c r="H37" s="202"/>
    </row>
    <row r="38" spans="1:46" s="295" customFormat="1" ht="15" customHeight="1" x14ac:dyDescent="0.2">
      <c r="A38" s="195" t="s">
        <v>384</v>
      </c>
      <c r="C38" s="244"/>
      <c r="G38" s="202"/>
      <c r="H38" s="202"/>
    </row>
    <row r="39" spans="1:46" s="295" customFormat="1" ht="15" customHeight="1" x14ac:dyDescent="0.2">
      <c r="A39" s="195" t="s">
        <v>370</v>
      </c>
      <c r="C39" s="305"/>
      <c r="D39" s="300"/>
      <c r="G39" s="202"/>
      <c r="H39" s="202"/>
    </row>
    <row r="40" spans="1:46" s="295" customFormat="1" ht="15" customHeight="1" x14ac:dyDescent="0.2">
      <c r="A40" s="195" t="s">
        <v>371</v>
      </c>
      <c r="C40" s="305"/>
      <c r="D40" s="300"/>
      <c r="G40" s="202"/>
      <c r="H40" s="202"/>
    </row>
    <row r="41" spans="1:46" s="295" customFormat="1" ht="15" customHeight="1" x14ac:dyDescent="0.2">
      <c r="A41" s="195" t="s">
        <v>372</v>
      </c>
      <c r="C41" s="305"/>
      <c r="D41" s="300"/>
      <c r="G41" s="202"/>
      <c r="H41" s="202"/>
    </row>
    <row r="42" spans="1:46" s="295" customFormat="1" ht="15" customHeight="1" x14ac:dyDescent="0.2">
      <c r="A42" s="195" t="s">
        <v>373</v>
      </c>
      <c r="C42" s="305"/>
      <c r="D42" s="300"/>
      <c r="G42" s="202"/>
      <c r="H42" s="202"/>
    </row>
    <row r="43" spans="1:46" s="295" customFormat="1" ht="15" customHeight="1" x14ac:dyDescent="0.2">
      <c r="A43" s="196" t="s">
        <v>374</v>
      </c>
      <c r="C43" s="305"/>
      <c r="D43" s="300"/>
      <c r="G43" s="202"/>
      <c r="H43" s="202"/>
    </row>
    <row r="44" spans="1:46" s="295" customFormat="1" ht="15" customHeight="1" x14ac:dyDescent="0.2">
      <c r="A44" s="196" t="s">
        <v>375</v>
      </c>
      <c r="C44" s="305"/>
      <c r="D44" s="300"/>
      <c r="G44" s="202"/>
      <c r="H44" s="202"/>
    </row>
    <row r="45" spans="1:46" s="295" customFormat="1" ht="15" customHeight="1" x14ac:dyDescent="0.2">
      <c r="A45" s="195"/>
      <c r="C45" s="305"/>
      <c r="D45" s="300"/>
      <c r="G45" s="202"/>
      <c r="H45" s="202"/>
    </row>
    <row r="46" spans="1:46" s="378" customFormat="1" ht="15" customHeight="1" x14ac:dyDescent="0.2">
      <c r="A46" s="382" t="s">
        <v>30</v>
      </c>
      <c r="B46" s="379"/>
      <c r="C46" s="239" t="s">
        <v>376</v>
      </c>
      <c r="D46" s="379" t="s">
        <v>377</v>
      </c>
      <c r="E46" s="240" t="s">
        <v>378</v>
      </c>
      <c r="F46" s="380" t="s">
        <v>379</v>
      </c>
      <c r="G46" s="240" t="s">
        <v>380</v>
      </c>
      <c r="H46" s="240" t="s">
        <v>377</v>
      </c>
      <c r="I46" s="601" t="s">
        <v>381</v>
      </c>
      <c r="J46" s="601"/>
      <c r="K46" s="300"/>
      <c r="L46" s="300"/>
      <c r="M46" s="300"/>
      <c r="N46" s="300"/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0"/>
      <c r="AB46" s="300"/>
      <c r="AC46" s="300"/>
      <c r="AD46" s="300"/>
      <c r="AE46" s="300"/>
      <c r="AF46" s="300"/>
      <c r="AG46" s="300"/>
      <c r="AH46" s="300"/>
      <c r="AI46" s="300"/>
      <c r="AJ46" s="300"/>
      <c r="AK46" s="300"/>
      <c r="AL46" s="300"/>
      <c r="AM46" s="300"/>
      <c r="AN46" s="300"/>
      <c r="AO46" s="300"/>
      <c r="AP46" s="300"/>
      <c r="AQ46" s="300"/>
      <c r="AR46" s="300"/>
      <c r="AS46" s="300"/>
      <c r="AT46" s="300"/>
    </row>
    <row r="47" spans="1:46" s="295" customFormat="1" ht="15" customHeight="1" x14ac:dyDescent="0.2">
      <c r="A47" s="380" t="s">
        <v>58</v>
      </c>
      <c r="B47" s="381"/>
      <c r="C47" s="230"/>
      <c r="D47" s="391"/>
      <c r="E47" s="391"/>
      <c r="F47" s="392"/>
      <c r="G47" s="242"/>
      <c r="H47" s="242"/>
    </row>
    <row r="48" spans="1:46" s="295" customFormat="1" ht="15" customHeight="1" x14ac:dyDescent="0.2">
      <c r="A48" s="379" t="s">
        <v>59</v>
      </c>
      <c r="B48" s="379" t="s">
        <v>60</v>
      </c>
      <c r="C48" s="230"/>
      <c r="D48" s="391"/>
      <c r="E48" s="391"/>
      <c r="F48" s="392"/>
      <c r="G48" s="242"/>
      <c r="H48" s="242"/>
      <c r="I48" s="607"/>
      <c r="J48" s="607"/>
    </row>
    <row r="49" spans="1:10" ht="15" customHeight="1" x14ac:dyDescent="0.2">
      <c r="A49" s="379"/>
      <c r="B49" s="379" t="s">
        <v>61</v>
      </c>
      <c r="C49" s="225">
        <f>'Hinnat 2015'!D35</f>
        <v>0.75</v>
      </c>
      <c r="D49" s="222"/>
      <c r="E49" s="223"/>
      <c r="F49" s="224">
        <v>0</v>
      </c>
      <c r="G49" s="225">
        <f>(C49*E49)+(F49*(C49*E49))</f>
        <v>0</v>
      </c>
      <c r="H49" s="226">
        <f>(D49*E49)+(F49*(D49*E49))</f>
        <v>0</v>
      </c>
      <c r="I49" s="602"/>
      <c r="J49" s="602"/>
    </row>
    <row r="50" spans="1:10" ht="15" customHeight="1" x14ac:dyDescent="0.2">
      <c r="A50" s="379"/>
      <c r="B50" s="379" t="s">
        <v>62</v>
      </c>
      <c r="C50" s="230"/>
      <c r="D50" s="228"/>
      <c r="E50" s="228"/>
      <c r="F50" s="241"/>
      <c r="G50" s="242"/>
      <c r="H50" s="230"/>
      <c r="I50" s="602"/>
      <c r="J50" s="602"/>
    </row>
    <row r="51" spans="1:10" ht="15" customHeight="1" x14ac:dyDescent="0.2">
      <c r="A51" s="379" t="s">
        <v>63</v>
      </c>
      <c r="B51" s="379" t="s">
        <v>64</v>
      </c>
      <c r="C51" s="225">
        <f>'Hinnat 2015'!D37</f>
        <v>0.54</v>
      </c>
      <c r="D51" s="222"/>
      <c r="E51" s="223"/>
      <c r="F51" s="224">
        <v>0</v>
      </c>
      <c r="G51" s="225">
        <f>(C51*E51)+(F51*(C51*E51))</f>
        <v>0</v>
      </c>
      <c r="H51" s="226">
        <f>(D51*E51)+(F51*(D51*E51))</f>
        <v>0</v>
      </c>
      <c r="I51" s="602"/>
      <c r="J51" s="602"/>
    </row>
    <row r="52" spans="1:10" ht="13.5" customHeight="1" x14ac:dyDescent="0.2">
      <c r="A52" s="379"/>
      <c r="B52" s="379" t="s">
        <v>65</v>
      </c>
      <c r="C52" s="230"/>
      <c r="D52" s="228"/>
      <c r="E52" s="228"/>
      <c r="F52" s="241"/>
      <c r="G52" s="242"/>
      <c r="H52" s="230"/>
      <c r="I52" s="602"/>
      <c r="J52" s="602"/>
    </row>
    <row r="53" spans="1:10" ht="15" customHeight="1" x14ac:dyDescent="0.2">
      <c r="A53" s="379" t="s">
        <v>66</v>
      </c>
      <c r="B53" s="379" t="s">
        <v>67</v>
      </c>
      <c r="C53" s="225">
        <f>'Hinnat 2015'!D39</f>
        <v>0.47</v>
      </c>
      <c r="D53" s="222"/>
      <c r="E53" s="223"/>
      <c r="F53" s="224">
        <v>0</v>
      </c>
      <c r="G53" s="225">
        <f>(C53*E53)+(F53*(C53*E53))</f>
        <v>0</v>
      </c>
      <c r="H53" s="226">
        <f>(D53*E53)+(F53*(D53*E53))</f>
        <v>0</v>
      </c>
      <c r="I53" s="602"/>
      <c r="J53" s="602"/>
    </row>
    <row r="54" spans="1:10" ht="15" customHeight="1" x14ac:dyDescent="0.2">
      <c r="A54" s="380" t="s">
        <v>68</v>
      </c>
      <c r="B54" s="295"/>
      <c r="C54" s="230"/>
      <c r="D54" s="228"/>
      <c r="E54" s="228"/>
      <c r="F54" s="241"/>
      <c r="G54" s="242"/>
      <c r="H54" s="230"/>
    </row>
    <row r="55" spans="1:10" ht="15" customHeight="1" x14ac:dyDescent="0.2">
      <c r="A55" s="379" t="s">
        <v>69</v>
      </c>
      <c r="B55" s="379" t="s">
        <v>60</v>
      </c>
      <c r="C55" s="230"/>
      <c r="D55" s="228"/>
      <c r="E55" s="228"/>
      <c r="F55" s="241"/>
      <c r="G55" s="242"/>
      <c r="H55" s="230"/>
      <c r="I55" s="602"/>
      <c r="J55" s="602"/>
    </row>
    <row r="56" spans="1:10" ht="15" customHeight="1" x14ac:dyDescent="0.2">
      <c r="A56" s="379"/>
      <c r="B56" s="379" t="s">
        <v>61</v>
      </c>
      <c r="C56" s="225">
        <f>'Hinnat 2015'!D42</f>
        <v>0.94</v>
      </c>
      <c r="D56" s="222"/>
      <c r="E56" s="223"/>
      <c r="F56" s="224">
        <v>0</v>
      </c>
      <c r="G56" s="225">
        <f>(C56*E56)+(F56*(C56*E56))</f>
        <v>0</v>
      </c>
      <c r="H56" s="226">
        <f>(D56*E56)+(F56*(D56*E56))</f>
        <v>0</v>
      </c>
      <c r="I56" s="602"/>
      <c r="J56" s="602"/>
    </row>
    <row r="57" spans="1:10" ht="15" customHeight="1" x14ac:dyDescent="0.2">
      <c r="A57" s="379" t="s">
        <v>70</v>
      </c>
      <c r="B57" s="379" t="s">
        <v>62</v>
      </c>
      <c r="C57" s="230"/>
      <c r="D57" s="228"/>
      <c r="E57" s="228"/>
      <c r="F57" s="241"/>
      <c r="G57" s="242"/>
      <c r="H57" s="230"/>
      <c r="I57" s="609"/>
      <c r="J57" s="609"/>
    </row>
    <row r="58" spans="1:10" ht="15" customHeight="1" x14ac:dyDescent="0.2">
      <c r="A58" s="383"/>
      <c r="B58" s="379" t="s">
        <v>64</v>
      </c>
      <c r="C58" s="225">
        <f>'Hinnat 2015'!D44</f>
        <v>0.67</v>
      </c>
      <c r="D58" s="222"/>
      <c r="E58" s="223"/>
      <c r="F58" s="224">
        <v>0</v>
      </c>
      <c r="G58" s="225">
        <f>(C58*E58)+(F58*(C58*E58))</f>
        <v>0</v>
      </c>
      <c r="H58" s="226">
        <f>(D58*E58)+(F58*(D58*E58))</f>
        <v>0</v>
      </c>
      <c r="I58" s="602"/>
      <c r="J58" s="602"/>
    </row>
    <row r="59" spans="1:10" ht="15" customHeight="1" x14ac:dyDescent="0.2">
      <c r="A59" s="379" t="s">
        <v>71</v>
      </c>
      <c r="B59" s="379" t="s">
        <v>65</v>
      </c>
      <c r="C59" s="230"/>
      <c r="D59" s="228"/>
      <c r="E59" s="228"/>
      <c r="F59" s="241"/>
      <c r="G59" s="242"/>
      <c r="H59" s="230"/>
      <c r="I59" s="602"/>
      <c r="J59" s="602"/>
    </row>
    <row r="60" spans="1:10" ht="15" customHeight="1" x14ac:dyDescent="0.2">
      <c r="A60" s="379"/>
      <c r="B60" s="379" t="s">
        <v>67</v>
      </c>
      <c r="C60" s="225">
        <f>'Hinnat 2015'!D46</f>
        <v>0.57999999999999996</v>
      </c>
      <c r="D60" s="222"/>
      <c r="E60" s="223"/>
      <c r="F60" s="224">
        <v>0</v>
      </c>
      <c r="G60" s="225">
        <f>(C60*E60)+(F60*(C60*E60))</f>
        <v>0</v>
      </c>
      <c r="H60" s="226">
        <f>(D60*E60)+(F60*(D60*E60))</f>
        <v>0</v>
      </c>
      <c r="I60" s="602"/>
      <c r="J60" s="602"/>
    </row>
    <row r="61" spans="1:10" ht="15" customHeight="1" x14ac:dyDescent="0.2">
      <c r="A61" s="380" t="s">
        <v>72</v>
      </c>
      <c r="B61" s="295"/>
      <c r="C61" s="230"/>
      <c r="D61" s="228"/>
      <c r="E61" s="228"/>
      <c r="F61" s="241"/>
      <c r="G61" s="242"/>
      <c r="H61" s="230"/>
    </row>
    <row r="62" spans="1:10" ht="15" customHeight="1" x14ac:dyDescent="0.2">
      <c r="A62" s="379" t="s">
        <v>73</v>
      </c>
      <c r="B62" s="379" t="s">
        <v>74</v>
      </c>
      <c r="C62" s="230"/>
      <c r="D62" s="228"/>
      <c r="E62" s="228"/>
      <c r="F62" s="241"/>
      <c r="G62" s="242"/>
      <c r="H62" s="230"/>
      <c r="I62" s="602"/>
      <c r="J62" s="602"/>
    </row>
    <row r="63" spans="1:10" ht="15" customHeight="1" x14ac:dyDescent="0.2">
      <c r="A63" s="379"/>
      <c r="B63" s="379" t="s">
        <v>75</v>
      </c>
      <c r="C63" s="225">
        <f>'Hinnat 2015'!D49</f>
        <v>0.94</v>
      </c>
      <c r="D63" s="222"/>
      <c r="E63" s="223"/>
      <c r="F63" s="224">
        <v>0</v>
      </c>
      <c r="G63" s="225">
        <f>(C63*E63)+(F63*(C63*E63))</f>
        <v>0</v>
      </c>
      <c r="H63" s="226">
        <f>(D63*E63)+(F63*(D63*E63))</f>
        <v>0</v>
      </c>
      <c r="I63" s="602"/>
      <c r="J63" s="602"/>
    </row>
    <row r="64" spans="1:10" ht="15" customHeight="1" x14ac:dyDescent="0.2">
      <c r="A64" s="379" t="s">
        <v>77</v>
      </c>
      <c r="B64" s="379" t="s">
        <v>74</v>
      </c>
      <c r="C64" s="230"/>
      <c r="D64" s="228"/>
      <c r="E64" s="228"/>
      <c r="F64" s="241"/>
      <c r="G64" s="242"/>
      <c r="H64" s="230"/>
      <c r="I64" s="602"/>
      <c r="J64" s="602"/>
    </row>
    <row r="65" spans="1:10" ht="15" customHeight="1" x14ac:dyDescent="0.2">
      <c r="A65" s="379"/>
      <c r="B65" s="379" t="s">
        <v>78</v>
      </c>
      <c r="C65" s="225">
        <f>'Hinnat 2015'!D51</f>
        <v>0.67</v>
      </c>
      <c r="D65" s="222"/>
      <c r="E65" s="223"/>
      <c r="F65" s="224">
        <v>0</v>
      </c>
      <c r="G65" s="225">
        <f>(C65*E65)+(F65*(C65*E65))</f>
        <v>0</v>
      </c>
      <c r="H65" s="226">
        <f>(D65*E65)+(F65*(D65*E65))</f>
        <v>0</v>
      </c>
      <c r="I65" s="602"/>
      <c r="J65" s="602"/>
    </row>
    <row r="66" spans="1:10" ht="15" customHeight="1" x14ac:dyDescent="0.2">
      <c r="A66" s="379" t="s">
        <v>79</v>
      </c>
      <c r="B66" s="379" t="s">
        <v>80</v>
      </c>
      <c r="C66" s="230"/>
      <c r="D66" s="228"/>
      <c r="E66" s="228"/>
      <c r="F66" s="241"/>
      <c r="G66" s="242"/>
      <c r="H66" s="230"/>
      <c r="I66" s="602"/>
      <c r="J66" s="602"/>
    </row>
    <row r="67" spans="1:10" ht="15" customHeight="1" x14ac:dyDescent="0.2">
      <c r="A67" s="379"/>
      <c r="B67" s="379" t="s">
        <v>81</v>
      </c>
      <c r="C67" s="225">
        <f>'Hinnat 2015'!D53</f>
        <v>1.1100000000000001</v>
      </c>
      <c r="D67" s="222"/>
      <c r="E67" s="223"/>
      <c r="F67" s="224">
        <v>0</v>
      </c>
      <c r="G67" s="225">
        <f>(C67*E67)+(F67*(C67*E67))</f>
        <v>0</v>
      </c>
      <c r="H67" s="226">
        <f>(D67*E67)+(F67*(D67*E67))</f>
        <v>0</v>
      </c>
      <c r="I67" s="602"/>
      <c r="J67" s="602"/>
    </row>
    <row r="68" spans="1:10" ht="15" customHeight="1" x14ac:dyDescent="0.2">
      <c r="A68" s="379" t="s">
        <v>82</v>
      </c>
      <c r="B68" s="379" t="s">
        <v>83</v>
      </c>
      <c r="C68" s="225">
        <f>'Hinnat 2015'!D54</f>
        <v>0.16</v>
      </c>
      <c r="D68" s="222"/>
      <c r="E68" s="223"/>
      <c r="F68" s="224">
        <v>0</v>
      </c>
      <c r="G68" s="225">
        <f>(C68*E68)+(F68*(C68*E68))</f>
        <v>0</v>
      </c>
      <c r="H68" s="226">
        <f>(D68*E68)+(F68*(D68*E68))</f>
        <v>0</v>
      </c>
      <c r="I68" s="602"/>
      <c r="J68" s="602"/>
    </row>
    <row r="69" spans="1:10" ht="15" customHeight="1" x14ac:dyDescent="0.2">
      <c r="A69" s="379" t="s">
        <v>84</v>
      </c>
      <c r="B69" s="379" t="s">
        <v>85</v>
      </c>
      <c r="C69" s="225">
        <f>'Hinnat 2015'!D55</f>
        <v>0.46</v>
      </c>
      <c r="D69" s="222"/>
      <c r="E69" s="223"/>
      <c r="F69" s="224">
        <v>0</v>
      </c>
      <c r="G69" s="225">
        <f>(C69*E69)+(F69*(C69*E69))</f>
        <v>0</v>
      </c>
      <c r="H69" s="226">
        <f>(D69*E69)+(F69*(D69*E69))</f>
        <v>0</v>
      </c>
      <c r="I69" s="602"/>
      <c r="J69" s="602"/>
    </row>
    <row r="70" spans="1:10" s="236" customFormat="1" ht="15" customHeight="1" x14ac:dyDescent="0.2">
      <c r="A70" s="196"/>
      <c r="B70" s="195"/>
      <c r="C70" s="233"/>
      <c r="D70" s="195" t="s">
        <v>331</v>
      </c>
      <c r="E70" s="234">
        <f>SUM(E48:E53,E55:E60,E62:E69)</f>
        <v>0</v>
      </c>
      <c r="G70" s="235">
        <f>SUM(G47:G69)</f>
        <v>0</v>
      </c>
      <c r="H70" s="243">
        <f>SUM(H47:H69)</f>
        <v>0</v>
      </c>
    </row>
    <row r="71" spans="1:10" s="295" customFormat="1" ht="15" customHeight="1" x14ac:dyDescent="0.2">
      <c r="A71" s="311"/>
      <c r="B71" s="300"/>
      <c r="C71" s="244"/>
      <c r="D71" s="195" t="s">
        <v>382</v>
      </c>
      <c r="G71" s="244"/>
      <c r="H71" s="237">
        <f>MAX(G49:H49)+MAX(G51:H51)+MAX(G53:H53)+MAX(G56:H56)+MAX(G58:H58)+MAX(G60:H60)+MAX(G63:H63)+MAX(G65:H65)+MAX(G67:H67)+MAX(G68:H68)+MAX(G69:H69)</f>
        <v>0</v>
      </c>
    </row>
    <row r="72" spans="1:10" s="295" customFormat="1" ht="15" customHeight="1" x14ac:dyDescent="0.2">
      <c r="A72" s="370"/>
      <c r="B72" s="195"/>
      <c r="C72" s="233"/>
      <c r="G72" s="202"/>
      <c r="H72" s="202"/>
    </row>
    <row r="73" spans="1:10" s="295" customFormat="1" ht="15" customHeight="1" x14ac:dyDescent="0.25">
      <c r="A73" s="605" t="s">
        <v>86</v>
      </c>
      <c r="B73" s="605"/>
      <c r="C73" s="605"/>
      <c r="D73" s="300"/>
      <c r="F73" s="300"/>
      <c r="G73" s="210"/>
      <c r="H73" s="202"/>
    </row>
    <row r="74" spans="1:10" s="295" customFormat="1" ht="15" customHeight="1" x14ac:dyDescent="0.25">
      <c r="A74" s="311"/>
      <c r="B74" s="307"/>
      <c r="C74" s="244"/>
      <c r="D74" s="300"/>
      <c r="F74" s="300"/>
      <c r="G74" s="210"/>
      <c r="H74" s="202"/>
    </row>
    <row r="75" spans="1:10" s="295" customFormat="1" ht="15" customHeight="1" x14ac:dyDescent="0.2">
      <c r="A75" s="195" t="s">
        <v>385</v>
      </c>
      <c r="C75" s="384"/>
      <c r="G75" s="202"/>
      <c r="H75" s="202"/>
    </row>
    <row r="76" spans="1:10" s="295" customFormat="1" ht="15" customHeight="1" x14ac:dyDescent="0.2">
      <c r="A76" s="195" t="s">
        <v>386</v>
      </c>
      <c r="C76" s="244"/>
      <c r="G76" s="202"/>
      <c r="H76" s="202"/>
    </row>
    <row r="77" spans="1:10" s="295" customFormat="1" ht="15" customHeight="1" x14ac:dyDescent="0.2">
      <c r="A77" s="195" t="s">
        <v>371</v>
      </c>
      <c r="B77" s="300"/>
      <c r="C77" s="244"/>
      <c r="G77" s="202"/>
      <c r="H77" s="202"/>
    </row>
    <row r="78" spans="1:10" s="295" customFormat="1" ht="15" customHeight="1" x14ac:dyDescent="0.2">
      <c r="A78" s="195" t="s">
        <v>387</v>
      </c>
      <c r="B78" s="300"/>
      <c r="C78" s="244"/>
      <c r="G78" s="202"/>
      <c r="H78" s="202"/>
    </row>
    <row r="79" spans="1:10" s="295" customFormat="1" ht="15" customHeight="1" x14ac:dyDescent="0.2">
      <c r="A79" s="195" t="s">
        <v>372</v>
      </c>
      <c r="B79" s="300"/>
      <c r="C79" s="244"/>
      <c r="G79" s="202"/>
      <c r="H79" s="202"/>
    </row>
    <row r="80" spans="1:10" s="295" customFormat="1" ht="15" customHeight="1" x14ac:dyDescent="0.2">
      <c r="A80" s="195" t="s">
        <v>373</v>
      </c>
      <c r="B80" s="300"/>
      <c r="C80" s="244"/>
      <c r="G80" s="202"/>
      <c r="H80" s="202"/>
    </row>
    <row r="81" spans="1:46" s="295" customFormat="1" ht="15" customHeight="1" x14ac:dyDescent="0.2">
      <c r="A81" s="604" t="s">
        <v>374</v>
      </c>
      <c r="B81" s="604"/>
      <c r="C81" s="244"/>
      <c r="G81" s="202"/>
      <c r="H81" s="202"/>
    </row>
    <row r="82" spans="1:46" s="295" customFormat="1" ht="15" customHeight="1" x14ac:dyDescent="0.2">
      <c r="A82" s="196" t="s">
        <v>375</v>
      </c>
      <c r="B82" s="300"/>
      <c r="C82" s="244"/>
      <c r="G82" s="202"/>
      <c r="H82" s="202"/>
    </row>
    <row r="83" spans="1:46" s="295" customFormat="1" ht="15" customHeight="1" x14ac:dyDescent="0.2">
      <c r="A83" s="195"/>
      <c r="B83" s="300"/>
      <c r="C83" s="244"/>
      <c r="G83" s="202"/>
      <c r="H83" s="202"/>
    </row>
    <row r="84" spans="1:46" s="378" customFormat="1" ht="15" customHeight="1" x14ac:dyDescent="0.2">
      <c r="A84" s="382" t="s">
        <v>30</v>
      </c>
      <c r="B84" s="379"/>
      <c r="C84" s="239" t="s">
        <v>376</v>
      </c>
      <c r="D84" s="379" t="s">
        <v>377</v>
      </c>
      <c r="E84" s="240" t="s">
        <v>378</v>
      </c>
      <c r="F84" s="380" t="s">
        <v>379</v>
      </c>
      <c r="G84" s="240" t="s">
        <v>380</v>
      </c>
      <c r="H84" s="240" t="s">
        <v>377</v>
      </c>
      <c r="I84" s="601" t="s">
        <v>381</v>
      </c>
      <c r="J84" s="601"/>
      <c r="K84" s="300"/>
      <c r="L84" s="300"/>
      <c r="M84" s="300"/>
      <c r="N84" s="300"/>
      <c r="O84" s="300"/>
      <c r="P84" s="300"/>
      <c r="Q84" s="300"/>
      <c r="R84" s="300"/>
      <c r="S84" s="300"/>
      <c r="T84" s="300"/>
      <c r="U84" s="300"/>
      <c r="V84" s="300"/>
      <c r="W84" s="300"/>
      <c r="X84" s="300"/>
      <c r="Y84" s="300"/>
      <c r="Z84" s="300"/>
      <c r="AA84" s="300"/>
      <c r="AB84" s="300"/>
      <c r="AC84" s="300"/>
      <c r="AD84" s="300"/>
      <c r="AE84" s="300"/>
      <c r="AF84" s="300"/>
      <c r="AG84" s="300"/>
      <c r="AH84" s="300"/>
      <c r="AI84" s="300"/>
      <c r="AJ84" s="300"/>
      <c r="AK84" s="300"/>
      <c r="AL84" s="300"/>
      <c r="AM84" s="300"/>
      <c r="AN84" s="300"/>
      <c r="AO84" s="300"/>
      <c r="AP84" s="300"/>
      <c r="AQ84" s="300"/>
      <c r="AR84" s="300"/>
      <c r="AS84" s="300"/>
      <c r="AT84" s="300"/>
    </row>
    <row r="85" spans="1:46" s="295" customFormat="1" ht="15" customHeight="1" x14ac:dyDescent="0.2">
      <c r="A85" s="380" t="s">
        <v>89</v>
      </c>
      <c r="C85" s="230"/>
      <c r="D85" s="391"/>
      <c r="E85" s="391"/>
      <c r="F85" s="381"/>
      <c r="G85" s="242"/>
      <c r="H85" s="242"/>
    </row>
    <row r="86" spans="1:46" ht="15" customHeight="1" x14ac:dyDescent="0.2">
      <c r="A86" s="385" t="s">
        <v>90</v>
      </c>
      <c r="B86" s="379" t="s">
        <v>91</v>
      </c>
      <c r="C86" s="225">
        <f>'Hinnat 2015'!D65</f>
        <v>0.32</v>
      </c>
      <c r="D86" s="222"/>
      <c r="E86" s="223"/>
      <c r="F86" s="224">
        <v>0</v>
      </c>
      <c r="G86" s="225">
        <f>(C86*E86)+(F86*(C86*E86))</f>
        <v>0</v>
      </c>
      <c r="H86" s="226">
        <f>(D86*E86)+(F86*(D86*E86))</f>
        <v>0</v>
      </c>
      <c r="I86" s="602"/>
      <c r="J86" s="602"/>
    </row>
    <row r="87" spans="1:46" ht="15" customHeight="1" x14ac:dyDescent="0.2">
      <c r="A87" s="385" t="s">
        <v>92</v>
      </c>
      <c r="B87" s="379" t="s">
        <v>93</v>
      </c>
      <c r="C87" s="225">
        <f>'Hinnat 2015'!D66</f>
        <v>0.13</v>
      </c>
      <c r="D87" s="222"/>
      <c r="E87" s="223"/>
      <c r="F87" s="224">
        <v>0</v>
      </c>
      <c r="G87" s="225">
        <f>(C87*E87)+(F87*(C87*E87))</f>
        <v>0</v>
      </c>
      <c r="H87" s="226">
        <f>(D87*E87)+(F87*(D87*E87))</f>
        <v>0</v>
      </c>
      <c r="I87" s="602"/>
      <c r="J87" s="602"/>
    </row>
    <row r="88" spans="1:46" ht="15" customHeight="1" x14ac:dyDescent="0.2">
      <c r="A88" s="386" t="s">
        <v>94</v>
      </c>
      <c r="B88" s="379" t="s">
        <v>95</v>
      </c>
      <c r="C88" s="225">
        <f>'Hinnat 2015'!D67</f>
        <v>0.44</v>
      </c>
      <c r="D88" s="222"/>
      <c r="E88" s="223"/>
      <c r="F88" s="224">
        <v>0</v>
      </c>
      <c r="G88" s="225">
        <f>(C88*E88)+(F88*(C88*E88))</f>
        <v>0</v>
      </c>
      <c r="H88" s="226">
        <f>(D88*E88)+(F88*(D88*E88))</f>
        <v>0</v>
      </c>
      <c r="I88" s="602"/>
      <c r="J88" s="602"/>
    </row>
    <row r="89" spans="1:46" ht="15" customHeight="1" x14ac:dyDescent="0.2">
      <c r="A89" s="386" t="s">
        <v>96</v>
      </c>
      <c r="B89" s="379" t="s">
        <v>97</v>
      </c>
      <c r="C89" s="225">
        <f>'Hinnat 2015'!D68</f>
        <v>0.39</v>
      </c>
      <c r="D89" s="222"/>
      <c r="E89" s="223"/>
      <c r="F89" s="224">
        <v>0</v>
      </c>
      <c r="G89" s="225">
        <f>(C89*E89)+(F89*(C89*E89))</f>
        <v>0</v>
      </c>
      <c r="H89" s="226">
        <f>(D89*E89)+(F89*(D89*E89))</f>
        <v>0</v>
      </c>
      <c r="I89" s="602"/>
      <c r="J89" s="602"/>
    </row>
    <row r="90" spans="1:46" ht="15" customHeight="1" x14ac:dyDescent="0.2">
      <c r="A90" s="386" t="s">
        <v>98</v>
      </c>
      <c r="B90" s="379" t="s">
        <v>99</v>
      </c>
      <c r="C90" s="225">
        <f>'Hinnat 2015'!D69</f>
        <v>0.34</v>
      </c>
      <c r="D90" s="222"/>
      <c r="E90" s="223"/>
      <c r="F90" s="224">
        <v>0</v>
      </c>
      <c r="G90" s="225">
        <f>(C90*E90)+(F90*(C90*E90))</f>
        <v>0</v>
      </c>
      <c r="H90" s="226">
        <f>(D90*E90)+(F90*(D90*E90))</f>
        <v>0</v>
      </c>
      <c r="I90" s="602"/>
      <c r="J90" s="602"/>
    </row>
    <row r="91" spans="1:46" ht="15" customHeight="1" x14ac:dyDescent="0.2">
      <c r="A91" s="380" t="s">
        <v>100</v>
      </c>
      <c r="B91" s="295"/>
      <c r="C91" s="230"/>
      <c r="D91" s="228"/>
      <c r="E91" s="228"/>
      <c r="F91" s="241"/>
      <c r="G91" s="242"/>
      <c r="H91" s="230"/>
    </row>
    <row r="92" spans="1:46" ht="15" customHeight="1" x14ac:dyDescent="0.2">
      <c r="A92" s="386" t="s">
        <v>101</v>
      </c>
      <c r="B92" s="379" t="s">
        <v>102</v>
      </c>
      <c r="C92" s="225">
        <f>'Hinnat 2015'!D71</f>
        <v>0.32</v>
      </c>
      <c r="D92" s="222"/>
      <c r="E92" s="223"/>
      <c r="F92" s="224">
        <v>0</v>
      </c>
      <c r="G92" s="225">
        <f>(C92*E92)+(F92*(C92*E92))</f>
        <v>0</v>
      </c>
      <c r="H92" s="226">
        <f>(D92*E92)+(F92*(D92*E92))</f>
        <v>0</v>
      </c>
      <c r="I92" s="602"/>
      <c r="J92" s="602"/>
    </row>
    <row r="93" spans="1:46" ht="15" customHeight="1" x14ac:dyDescent="0.2">
      <c r="A93" s="386" t="s">
        <v>103</v>
      </c>
      <c r="B93" s="379" t="s">
        <v>104</v>
      </c>
      <c r="C93" s="225">
        <f>'Hinnat 2015'!D72</f>
        <v>1.28</v>
      </c>
      <c r="D93" s="222"/>
      <c r="E93" s="223"/>
      <c r="F93" s="224">
        <v>0</v>
      </c>
      <c r="G93" s="225">
        <f>(C93*E93)+(F93*(C93*E93))</f>
        <v>0</v>
      </c>
      <c r="H93" s="226">
        <f>(D93*E93)+(F93*(D93*E93))</f>
        <v>0</v>
      </c>
      <c r="I93" s="602"/>
      <c r="J93" s="602"/>
    </row>
    <row r="94" spans="1:46" ht="15" customHeight="1" x14ac:dyDescent="0.2">
      <c r="A94" s="386" t="s">
        <v>105</v>
      </c>
      <c r="B94" s="379" t="s">
        <v>106</v>
      </c>
      <c r="C94" s="225">
        <f>'Hinnat 2015'!D73</f>
        <v>0.32</v>
      </c>
      <c r="D94" s="222"/>
      <c r="E94" s="223"/>
      <c r="F94" s="224">
        <v>0</v>
      </c>
      <c r="G94" s="225">
        <f>(C94*E94)+(F94*(C94*E94))</f>
        <v>0</v>
      </c>
      <c r="H94" s="226">
        <f>(D94*E94)+(F94*(D94*E94))</f>
        <v>0</v>
      </c>
      <c r="I94" s="602"/>
      <c r="J94" s="602"/>
    </row>
    <row r="95" spans="1:46" ht="15" customHeight="1" x14ac:dyDescent="0.2">
      <c r="A95" s="364" t="s">
        <v>107</v>
      </c>
      <c r="B95" s="379" t="s">
        <v>108</v>
      </c>
      <c r="C95" s="225">
        <f>'Hinnat 2015'!D74</f>
        <v>1.08</v>
      </c>
      <c r="D95" s="222"/>
      <c r="E95" s="223"/>
      <c r="F95" s="224">
        <v>0</v>
      </c>
      <c r="G95" s="225">
        <f>(C95*E95)+(F95*(C95*E95))</f>
        <v>0</v>
      </c>
      <c r="H95" s="226">
        <f>(D95*E95)+(F95*(D95*E95))</f>
        <v>0</v>
      </c>
      <c r="I95" s="602"/>
      <c r="J95" s="602"/>
    </row>
    <row r="96" spans="1:46" ht="15" customHeight="1" x14ac:dyDescent="0.2">
      <c r="A96" s="377" t="s">
        <v>109</v>
      </c>
      <c r="B96" s="295"/>
      <c r="C96" s="247"/>
      <c r="D96" s="228"/>
      <c r="E96" s="228"/>
      <c r="F96" s="241"/>
      <c r="G96" s="242"/>
      <c r="H96" s="230"/>
    </row>
    <row r="97" spans="1:10" ht="15" customHeight="1" x14ac:dyDescent="0.2">
      <c r="A97" s="364" t="s">
        <v>110</v>
      </c>
      <c r="B97" s="379" t="s">
        <v>111</v>
      </c>
      <c r="C97" s="225">
        <f>'Hinnat 2015'!D76</f>
        <v>0.32</v>
      </c>
      <c r="D97" s="222"/>
      <c r="E97" s="223"/>
      <c r="F97" s="224">
        <v>0</v>
      </c>
      <c r="G97" s="225">
        <f t="shared" ref="G97:G103" si="1">(C97*E97)+(F97*(C97*E97))</f>
        <v>0</v>
      </c>
      <c r="H97" s="226">
        <f t="shared" ref="H97:H103" si="2">(D97*E97)+(F97*(D97*E97))</f>
        <v>0</v>
      </c>
      <c r="I97" s="602"/>
      <c r="J97" s="602"/>
    </row>
    <row r="98" spans="1:10" ht="15" customHeight="1" x14ac:dyDescent="0.2">
      <c r="A98" s="364" t="s">
        <v>112</v>
      </c>
      <c r="B98" s="379" t="s">
        <v>113</v>
      </c>
      <c r="C98" s="225">
        <f>'Hinnat 2015'!D77</f>
        <v>0.62</v>
      </c>
      <c r="D98" s="222"/>
      <c r="E98" s="223"/>
      <c r="F98" s="224">
        <v>0</v>
      </c>
      <c r="G98" s="225">
        <f t="shared" si="1"/>
        <v>0</v>
      </c>
      <c r="H98" s="226">
        <f t="shared" si="2"/>
        <v>0</v>
      </c>
      <c r="I98" s="602"/>
      <c r="J98" s="602"/>
    </row>
    <row r="99" spans="1:10" ht="15" customHeight="1" x14ac:dyDescent="0.2">
      <c r="A99" s="364" t="s">
        <v>114</v>
      </c>
      <c r="B99" s="379" t="s">
        <v>115</v>
      </c>
      <c r="C99" s="225">
        <f>'Hinnat 2015'!D78</f>
        <v>0.31</v>
      </c>
      <c r="D99" s="222"/>
      <c r="E99" s="223"/>
      <c r="F99" s="224">
        <v>0</v>
      </c>
      <c r="G99" s="225">
        <f t="shared" si="1"/>
        <v>0</v>
      </c>
      <c r="H99" s="226">
        <f t="shared" si="2"/>
        <v>0</v>
      </c>
      <c r="I99" s="602"/>
      <c r="J99" s="602"/>
    </row>
    <row r="100" spans="1:10" ht="15" customHeight="1" x14ac:dyDescent="0.2">
      <c r="A100" s="364" t="s">
        <v>116</v>
      </c>
      <c r="B100" s="379" t="s">
        <v>117</v>
      </c>
      <c r="C100" s="225">
        <f>'Hinnat 2015'!D79</f>
        <v>0.62</v>
      </c>
      <c r="D100" s="222"/>
      <c r="E100" s="223"/>
      <c r="F100" s="224">
        <v>0</v>
      </c>
      <c r="G100" s="225">
        <f t="shared" si="1"/>
        <v>0</v>
      </c>
      <c r="H100" s="226">
        <f t="shared" si="2"/>
        <v>0</v>
      </c>
      <c r="I100" s="602"/>
      <c r="J100" s="602"/>
    </row>
    <row r="101" spans="1:10" ht="15" customHeight="1" x14ac:dyDescent="0.2">
      <c r="A101" s="364" t="s">
        <v>118</v>
      </c>
      <c r="B101" s="379" t="s">
        <v>119</v>
      </c>
      <c r="C101" s="225">
        <f>'Hinnat 2015'!D80</f>
        <v>0.54</v>
      </c>
      <c r="D101" s="222"/>
      <c r="E101" s="223"/>
      <c r="F101" s="224">
        <v>0</v>
      </c>
      <c r="G101" s="225">
        <f t="shared" si="1"/>
        <v>0</v>
      </c>
      <c r="H101" s="226">
        <f t="shared" si="2"/>
        <v>0</v>
      </c>
      <c r="I101" s="602"/>
      <c r="J101" s="602"/>
    </row>
    <row r="102" spans="1:10" ht="15" customHeight="1" x14ac:dyDescent="0.2">
      <c r="A102" s="364" t="s">
        <v>120</v>
      </c>
      <c r="B102" s="379" t="s">
        <v>121</v>
      </c>
      <c r="C102" s="225">
        <f>'Hinnat 2015'!D81</f>
        <v>0.64</v>
      </c>
      <c r="D102" s="222"/>
      <c r="E102" s="223"/>
      <c r="F102" s="224">
        <v>0</v>
      </c>
      <c r="G102" s="225">
        <f t="shared" si="1"/>
        <v>0</v>
      </c>
      <c r="H102" s="226">
        <f t="shared" si="2"/>
        <v>0</v>
      </c>
      <c r="I102" s="602"/>
      <c r="J102" s="602"/>
    </row>
    <row r="103" spans="1:10" ht="15" customHeight="1" x14ac:dyDescent="0.2">
      <c r="A103" s="364" t="s">
        <v>122</v>
      </c>
      <c r="B103" s="379" t="s">
        <v>123</v>
      </c>
      <c r="C103" s="225">
        <f>'Hinnat 2015'!D82</f>
        <v>0.86</v>
      </c>
      <c r="D103" s="222"/>
      <c r="E103" s="223"/>
      <c r="F103" s="224">
        <v>0</v>
      </c>
      <c r="G103" s="225">
        <f t="shared" si="1"/>
        <v>0</v>
      </c>
      <c r="H103" s="226">
        <f t="shared" si="2"/>
        <v>0</v>
      </c>
      <c r="I103" s="602"/>
      <c r="J103" s="602"/>
    </row>
    <row r="104" spans="1:10" ht="15" customHeight="1" x14ac:dyDescent="0.2">
      <c r="A104" s="380" t="s">
        <v>124</v>
      </c>
      <c r="B104" s="295"/>
      <c r="C104" s="230"/>
      <c r="D104" s="228"/>
      <c r="E104" s="228"/>
      <c r="F104" s="241"/>
      <c r="G104" s="242"/>
      <c r="H104" s="230"/>
    </row>
    <row r="105" spans="1:10" ht="15" customHeight="1" x14ac:dyDescent="0.2">
      <c r="A105" s="364" t="s">
        <v>125</v>
      </c>
      <c r="B105" s="379" t="s">
        <v>111</v>
      </c>
      <c r="C105" s="225">
        <f>'Hinnat 2015'!D84</f>
        <v>0.53</v>
      </c>
      <c r="D105" s="222"/>
      <c r="E105" s="223"/>
      <c r="F105" s="224">
        <v>0</v>
      </c>
      <c r="G105" s="225">
        <f>(C105*E105)+(F105*(C105*E105))</f>
        <v>0</v>
      </c>
      <c r="H105" s="226">
        <f>(D105*E105)+(F105*(D105*E105))</f>
        <v>0</v>
      </c>
      <c r="I105" s="602"/>
      <c r="J105" s="602"/>
    </row>
    <row r="106" spans="1:10" ht="15" customHeight="1" x14ac:dyDescent="0.2">
      <c r="A106" s="364" t="s">
        <v>126</v>
      </c>
      <c r="B106" s="379" t="s">
        <v>127</v>
      </c>
      <c r="C106" s="225">
        <f>'Hinnat 2015'!D85</f>
        <v>0.86</v>
      </c>
      <c r="D106" s="222"/>
      <c r="E106" s="223"/>
      <c r="F106" s="224">
        <v>0</v>
      </c>
      <c r="G106" s="225">
        <f>(C106*E106)+(F106*(C106*E106))</f>
        <v>0</v>
      </c>
      <c r="H106" s="226">
        <f>(D106*E106)+(F106*(D106*E106))</f>
        <v>0</v>
      </c>
      <c r="I106" s="602"/>
      <c r="J106" s="602"/>
    </row>
    <row r="107" spans="1:10" ht="15" customHeight="1" x14ac:dyDescent="0.2">
      <c r="A107" s="364" t="s">
        <v>128</v>
      </c>
      <c r="B107" s="379" t="s">
        <v>119</v>
      </c>
      <c r="C107" s="225">
        <f>'Hinnat 2015'!D86</f>
        <v>0.86</v>
      </c>
      <c r="D107" s="248"/>
      <c r="E107" s="223"/>
      <c r="F107" s="224">
        <v>0</v>
      </c>
      <c r="G107" s="225">
        <f>(C107*E107)+(F107*(C107*E107))</f>
        <v>0</v>
      </c>
      <c r="H107" s="226">
        <f>(D107*E107)+(F107*(D107*E107))</f>
        <v>0</v>
      </c>
      <c r="I107" s="602"/>
      <c r="J107" s="602"/>
    </row>
    <row r="108" spans="1:10" ht="15" customHeight="1" x14ac:dyDescent="0.2">
      <c r="A108" s="364" t="s">
        <v>129</v>
      </c>
      <c r="B108" s="379" t="s">
        <v>130</v>
      </c>
      <c r="C108" s="225">
        <f>'Hinnat 2015'!D87</f>
        <v>0.86</v>
      </c>
      <c r="D108" s="222"/>
      <c r="E108" s="223"/>
      <c r="F108" s="224">
        <v>0</v>
      </c>
      <c r="G108" s="225">
        <f>(C108*E108)+(F108*(C108*E108))</f>
        <v>0</v>
      </c>
      <c r="H108" s="226">
        <f>(D108*E108)+(F108*(D108*E108))</f>
        <v>0</v>
      </c>
      <c r="I108" s="602"/>
      <c r="J108" s="602"/>
    </row>
    <row r="109" spans="1:10" ht="15" customHeight="1" x14ac:dyDescent="0.2">
      <c r="A109" s="380" t="s">
        <v>131</v>
      </c>
      <c r="B109" s="295"/>
      <c r="C109" s="230"/>
      <c r="D109" s="228"/>
      <c r="E109" s="228"/>
      <c r="F109" s="241"/>
      <c r="G109" s="242"/>
      <c r="H109" s="230"/>
    </row>
    <row r="110" spans="1:10" ht="15" customHeight="1" x14ac:dyDescent="0.2">
      <c r="A110" s="364" t="s">
        <v>132</v>
      </c>
      <c r="B110" s="379" t="s">
        <v>127</v>
      </c>
      <c r="C110" s="225">
        <f>'Hinnat 2015'!D89</f>
        <v>0.66</v>
      </c>
      <c r="D110" s="222"/>
      <c r="E110" s="223"/>
      <c r="F110" s="224">
        <v>0</v>
      </c>
      <c r="G110" s="225">
        <f>(C110*E110)+(F110*(C110*E110))</f>
        <v>0</v>
      </c>
      <c r="H110" s="226">
        <f>(D110*E110)+(F110*(D110*E110))</f>
        <v>0</v>
      </c>
      <c r="I110" s="602"/>
      <c r="J110" s="602"/>
    </row>
    <row r="111" spans="1:10" ht="15" customHeight="1" x14ac:dyDescent="0.2">
      <c r="A111" s="364" t="s">
        <v>133</v>
      </c>
      <c r="B111" s="379" t="s">
        <v>134</v>
      </c>
      <c r="C111" s="225">
        <f>'Hinnat 2015'!D90</f>
        <v>0.54</v>
      </c>
      <c r="D111" s="222"/>
      <c r="E111" s="223"/>
      <c r="F111" s="224">
        <v>0</v>
      </c>
      <c r="G111" s="225">
        <f>(C111*E111)+(F111*(C111*E111))</f>
        <v>0</v>
      </c>
      <c r="H111" s="226">
        <f>(D111*E111)+(F111*(D111*E111))</f>
        <v>0</v>
      </c>
      <c r="I111" s="602"/>
      <c r="J111" s="602"/>
    </row>
    <row r="112" spans="1:10" ht="15" customHeight="1" x14ac:dyDescent="0.2">
      <c r="A112" s="364" t="s">
        <v>135</v>
      </c>
      <c r="B112" s="379" t="s">
        <v>130</v>
      </c>
      <c r="C112" s="225">
        <f>'Hinnat 2015'!D91</f>
        <v>0.63</v>
      </c>
      <c r="D112" s="222"/>
      <c r="E112" s="223"/>
      <c r="F112" s="224">
        <v>0</v>
      </c>
      <c r="G112" s="225">
        <f>(C112*E112)+(F112*(C112*E112))</f>
        <v>0</v>
      </c>
      <c r="H112" s="226">
        <f>(D112*E112)+(F112*(D112*E112))</f>
        <v>0</v>
      </c>
      <c r="I112" s="602"/>
      <c r="J112" s="602"/>
    </row>
    <row r="113" spans="1:10" ht="15" customHeight="1" x14ac:dyDescent="0.2">
      <c r="A113" s="380" t="s">
        <v>136</v>
      </c>
      <c r="B113" s="295"/>
      <c r="C113" s="230"/>
      <c r="D113" s="228"/>
      <c r="E113" s="228"/>
      <c r="F113" s="241"/>
      <c r="G113" s="242"/>
      <c r="H113" s="230"/>
    </row>
    <row r="114" spans="1:10" ht="15" customHeight="1" x14ac:dyDescent="0.2">
      <c r="A114" s="364" t="s">
        <v>137</v>
      </c>
      <c r="B114" s="379" t="s">
        <v>138</v>
      </c>
      <c r="C114" s="225">
        <f>'Hinnat 2015'!D93</f>
        <v>0.26</v>
      </c>
      <c r="D114" s="222"/>
      <c r="E114" s="223"/>
      <c r="F114" s="224">
        <v>0</v>
      </c>
      <c r="G114" s="225">
        <f>(C114*E114)+(F114*(C114*E114))</f>
        <v>0</v>
      </c>
      <c r="H114" s="226">
        <f>(D114*E114)+(F114*(D114*E114))</f>
        <v>0</v>
      </c>
      <c r="I114" s="602"/>
      <c r="J114" s="602"/>
    </row>
    <row r="115" spans="1:10" ht="15" customHeight="1" x14ac:dyDescent="0.2">
      <c r="A115" s="364" t="s">
        <v>139</v>
      </c>
      <c r="B115" s="379" t="s">
        <v>140</v>
      </c>
      <c r="C115" s="225">
        <f>'Hinnat 2015'!D94</f>
        <v>0.51</v>
      </c>
      <c r="D115" s="222"/>
      <c r="E115" s="223"/>
      <c r="F115" s="224">
        <v>0</v>
      </c>
      <c r="G115" s="225">
        <f>(C115*E115)+(F115*(C115*E115))</f>
        <v>0</v>
      </c>
      <c r="H115" s="226">
        <f>(D115*E115)+(F115*(D115*E115))</f>
        <v>0</v>
      </c>
      <c r="I115" s="602"/>
      <c r="J115" s="602"/>
    </row>
    <row r="116" spans="1:10" s="209" customFormat="1" ht="15" customHeight="1" x14ac:dyDescent="0.2">
      <c r="A116" s="364" t="s">
        <v>141</v>
      </c>
      <c r="B116" s="379" t="s">
        <v>142</v>
      </c>
      <c r="C116" s="225">
        <f>'Hinnat 2015'!D95</f>
        <v>0.44</v>
      </c>
      <c r="D116" s="222"/>
      <c r="E116" s="223"/>
      <c r="F116" s="224">
        <v>0</v>
      </c>
      <c r="G116" s="225">
        <f>(C116*E116)+(F116*(C116*E116))</f>
        <v>0</v>
      </c>
      <c r="H116" s="226">
        <f>(D116*E116)+(F116*(D116*E116))</f>
        <v>0</v>
      </c>
      <c r="I116" s="602"/>
      <c r="J116" s="602"/>
    </row>
    <row r="117" spans="1:10" ht="15" customHeight="1" x14ac:dyDescent="0.2">
      <c r="A117" s="364" t="s">
        <v>143</v>
      </c>
      <c r="B117" s="379" t="s">
        <v>144</v>
      </c>
      <c r="C117" s="249">
        <f>'Hinnat 2015'!D96</f>
        <v>0.51</v>
      </c>
      <c r="D117" s="222"/>
      <c r="E117" s="223"/>
      <c r="F117" s="224">
        <v>0</v>
      </c>
      <c r="G117" s="225">
        <f>(C117*E117)+(F117*(C117*E117))</f>
        <v>0</v>
      </c>
      <c r="H117" s="226">
        <f>(D117*E117)+(F117*(D117*E117))</f>
        <v>0</v>
      </c>
      <c r="I117" s="602"/>
      <c r="J117" s="602"/>
    </row>
    <row r="118" spans="1:10" ht="15" customHeight="1" x14ac:dyDescent="0.2">
      <c r="A118" s="364" t="s">
        <v>145</v>
      </c>
      <c r="B118" s="379" t="s">
        <v>146</v>
      </c>
      <c r="C118" s="225">
        <f>'Hinnat 2015'!D97</f>
        <v>0.73</v>
      </c>
      <c r="D118" s="222"/>
      <c r="E118" s="223"/>
      <c r="F118" s="224">
        <v>0</v>
      </c>
      <c r="G118" s="225">
        <f>(C118*E118)+(F118*(C118*E118))</f>
        <v>0</v>
      </c>
      <c r="H118" s="226">
        <f>(D118*E118)+(F118*(D118*E118))</f>
        <v>0</v>
      </c>
      <c r="I118" s="602"/>
      <c r="J118" s="602"/>
    </row>
    <row r="119" spans="1:10" s="236" customFormat="1" ht="15" customHeight="1" x14ac:dyDescent="0.2">
      <c r="A119" s="196"/>
      <c r="B119" s="195"/>
      <c r="C119" s="233"/>
      <c r="D119" s="236" t="s">
        <v>331</v>
      </c>
      <c r="E119" s="234">
        <f>SUM(E86:E90,E92:E95,E97:E103,E105:E108,E110:E112,E114:E118)</f>
        <v>0</v>
      </c>
      <c r="G119" s="235">
        <f>SUM(G85:G118)</f>
        <v>0</v>
      </c>
      <c r="H119" s="243">
        <f>SUM(H85:H118)</f>
        <v>0</v>
      </c>
    </row>
    <row r="120" spans="1:10" s="295" customFormat="1" ht="15" customHeight="1" x14ac:dyDescent="0.2">
      <c r="A120" s="311"/>
      <c r="B120" s="195"/>
      <c r="C120" s="233"/>
      <c r="D120" s="195" t="s">
        <v>382</v>
      </c>
      <c r="G120" s="244"/>
      <c r="H120" s="237">
        <f>MAX(G86:H86)+MAX(G87:H87)+MAX(G88:H88)+MAX(G89:H89)+MAX(G90:H90)+MAX(G92:H92)+MAX(G93:H93)+MAX(G94:H94)+MAX(G95:H95)+MAX(G97:H97)+MAX(G98:H98)+MAX(G99:H99)+MAX(G100:H100)+MAX(G101:H101)+MAX(G102:H102)+MAX(G103:H103)+MAX(G105:H105)+MAX(G106:H106)+MAX(G107:H107)+MAX(G108:H108)+MAX(G110:H110)+MAX(G111:H111)+MAX(G112:H112)+MAX(G114:H114)+MAX(G115:H115)+MAX(G116:H116)+MAX(G117:H117)+MAX(G118:H118)</f>
        <v>0</v>
      </c>
    </row>
    <row r="121" spans="1:10" s="295" customFormat="1" ht="15" customHeight="1" x14ac:dyDescent="0.2">
      <c r="A121" s="311"/>
      <c r="B121" s="195"/>
      <c r="C121" s="233"/>
      <c r="D121" s="300"/>
      <c r="F121" s="300"/>
      <c r="G121" s="210"/>
      <c r="H121" s="202"/>
    </row>
    <row r="122" spans="1:10" s="295" customFormat="1" ht="15" customHeight="1" x14ac:dyDescent="0.25">
      <c r="A122" s="605" t="s">
        <v>147</v>
      </c>
      <c r="B122" s="605"/>
      <c r="C122" s="605"/>
      <c r="G122" s="202"/>
      <c r="H122" s="202"/>
    </row>
    <row r="123" spans="1:10" s="295" customFormat="1" ht="15" customHeight="1" x14ac:dyDescent="0.25">
      <c r="A123" s="275"/>
      <c r="B123" s="202"/>
      <c r="C123" s="202"/>
      <c r="G123" s="202"/>
      <c r="H123" s="202"/>
    </row>
    <row r="124" spans="1:10" s="295" customFormat="1" ht="15" customHeight="1" x14ac:dyDescent="0.2">
      <c r="A124" s="195" t="s">
        <v>388</v>
      </c>
      <c r="C124" s="244"/>
      <c r="G124" s="202"/>
      <c r="H124" s="202"/>
    </row>
    <row r="125" spans="1:10" s="295" customFormat="1" ht="15" customHeight="1" x14ac:dyDescent="0.2">
      <c r="A125" s="195" t="s">
        <v>389</v>
      </c>
      <c r="C125" s="244"/>
      <c r="G125" s="202"/>
      <c r="H125" s="202"/>
    </row>
    <row r="126" spans="1:10" s="295" customFormat="1" ht="15" customHeight="1" x14ac:dyDescent="0.2">
      <c r="A126" s="195" t="s">
        <v>390</v>
      </c>
      <c r="C126" s="244"/>
      <c r="G126" s="202"/>
      <c r="H126" s="202"/>
    </row>
    <row r="127" spans="1:10" s="295" customFormat="1" ht="15" customHeight="1" x14ac:dyDescent="0.2">
      <c r="A127" s="195" t="s">
        <v>371</v>
      </c>
      <c r="C127" s="305"/>
      <c r="D127" s="300"/>
      <c r="G127" s="202"/>
      <c r="H127" s="202"/>
    </row>
    <row r="128" spans="1:10" s="295" customFormat="1" ht="15" customHeight="1" x14ac:dyDescent="0.2">
      <c r="A128" s="195" t="s">
        <v>372</v>
      </c>
      <c r="C128" s="305"/>
      <c r="D128" s="300"/>
      <c r="G128" s="202"/>
      <c r="H128" s="202"/>
    </row>
    <row r="129" spans="1:46" s="295" customFormat="1" ht="15" customHeight="1" x14ac:dyDescent="0.2">
      <c r="A129" s="195" t="s">
        <v>373</v>
      </c>
      <c r="C129" s="305"/>
      <c r="D129" s="300"/>
      <c r="G129" s="202"/>
      <c r="H129" s="202"/>
    </row>
    <row r="130" spans="1:46" s="295" customFormat="1" ht="15" customHeight="1" x14ac:dyDescent="0.2">
      <c r="A130" s="604" t="s">
        <v>374</v>
      </c>
      <c r="B130" s="604"/>
      <c r="C130" s="305"/>
      <c r="D130" s="300"/>
      <c r="G130" s="202"/>
      <c r="H130" s="202"/>
    </row>
    <row r="131" spans="1:46" s="295" customFormat="1" ht="15" customHeight="1" x14ac:dyDescent="0.2">
      <c r="A131" s="196" t="s">
        <v>375</v>
      </c>
      <c r="C131" s="305"/>
      <c r="D131" s="300"/>
      <c r="G131" s="202"/>
      <c r="H131" s="202"/>
    </row>
    <row r="132" spans="1:46" s="295" customFormat="1" ht="15" customHeight="1" x14ac:dyDescent="0.2">
      <c r="A132" s="195"/>
      <c r="C132" s="305"/>
      <c r="D132" s="300"/>
      <c r="G132" s="202"/>
      <c r="H132" s="202"/>
    </row>
    <row r="133" spans="1:46" s="378" customFormat="1" ht="15" customHeight="1" x14ac:dyDescent="0.2">
      <c r="A133" s="382" t="s">
        <v>30</v>
      </c>
      <c r="B133" s="379"/>
      <c r="C133" s="239" t="s">
        <v>376</v>
      </c>
      <c r="D133" s="379" t="s">
        <v>377</v>
      </c>
      <c r="E133" s="240" t="s">
        <v>378</v>
      </c>
      <c r="F133" s="380" t="s">
        <v>379</v>
      </c>
      <c r="G133" s="240" t="s">
        <v>380</v>
      </c>
      <c r="H133" s="240" t="s">
        <v>377</v>
      </c>
      <c r="I133" s="601" t="s">
        <v>381</v>
      </c>
      <c r="J133" s="601"/>
      <c r="K133" s="300"/>
      <c r="L133" s="300"/>
      <c r="M133" s="300"/>
      <c r="N133" s="300"/>
      <c r="O133" s="300"/>
      <c r="P133" s="300"/>
      <c r="Q133" s="300"/>
      <c r="R133" s="300"/>
      <c r="S133" s="300"/>
      <c r="T133" s="300"/>
      <c r="U133" s="300"/>
      <c r="V133" s="300"/>
      <c r="W133" s="300"/>
      <c r="X133" s="300"/>
      <c r="Y133" s="300"/>
      <c r="Z133" s="300"/>
      <c r="AA133" s="300"/>
      <c r="AB133" s="300"/>
      <c r="AC133" s="300"/>
      <c r="AD133" s="300"/>
      <c r="AE133" s="300"/>
      <c r="AF133" s="300"/>
      <c r="AG133" s="300"/>
      <c r="AH133" s="300"/>
      <c r="AI133" s="300"/>
      <c r="AJ133" s="300"/>
      <c r="AK133" s="300"/>
      <c r="AL133" s="300"/>
      <c r="AM133" s="300"/>
      <c r="AN133" s="300"/>
      <c r="AO133" s="300"/>
      <c r="AP133" s="300"/>
      <c r="AQ133" s="300"/>
      <c r="AR133" s="300"/>
      <c r="AS133" s="300"/>
      <c r="AT133" s="300"/>
    </row>
    <row r="134" spans="1:46" ht="15" customHeight="1" x14ac:dyDescent="0.2">
      <c r="A134" s="364" t="s">
        <v>151</v>
      </c>
      <c r="B134" s="379" t="s">
        <v>152</v>
      </c>
      <c r="C134" s="225">
        <f>'Hinnat 2015'!D107</f>
        <v>0.32</v>
      </c>
      <c r="D134" s="222"/>
      <c r="E134" s="223"/>
      <c r="F134" s="224">
        <v>0</v>
      </c>
      <c r="G134" s="225">
        <f>(C134*E134)+(F134*(C134*E134))</f>
        <v>0</v>
      </c>
      <c r="H134" s="226">
        <f>(D134*E134)+(F134*(D134*E134))</f>
        <v>0</v>
      </c>
      <c r="I134" s="602"/>
      <c r="J134" s="602"/>
    </row>
    <row r="135" spans="1:46" ht="15" customHeight="1" x14ac:dyDescent="0.2">
      <c r="A135" s="364" t="s">
        <v>153</v>
      </c>
      <c r="B135" s="379" t="s">
        <v>154</v>
      </c>
      <c r="C135" s="242"/>
      <c r="D135" s="228"/>
      <c r="E135" s="228"/>
      <c r="F135" s="224"/>
      <c r="G135" s="242"/>
      <c r="H135" s="230"/>
    </row>
    <row r="136" spans="1:46" ht="15" customHeight="1" x14ac:dyDescent="0.2">
      <c r="A136" s="364"/>
      <c r="B136" s="379" t="s">
        <v>155</v>
      </c>
      <c r="C136" s="225">
        <f>'Hinnat 2015'!D109</f>
        <v>1.23</v>
      </c>
      <c r="D136" s="222"/>
      <c r="E136" s="223"/>
      <c r="F136" s="224">
        <v>0</v>
      </c>
      <c r="G136" s="225">
        <f t="shared" ref="G136:G141" si="3">(C136*E136)+(F136*(C136*E136))</f>
        <v>0</v>
      </c>
      <c r="H136" s="226">
        <f t="shared" ref="H136:H141" si="4">(D136*E136)+(F136*(D136*E136))</f>
        <v>0</v>
      </c>
      <c r="I136" s="602"/>
      <c r="J136" s="602"/>
    </row>
    <row r="137" spans="1:46" ht="15" customHeight="1" x14ac:dyDescent="0.2">
      <c r="A137" s="364" t="s">
        <v>156</v>
      </c>
      <c r="B137" s="379" t="s">
        <v>157</v>
      </c>
      <c r="C137" s="225">
        <f>'Hinnat 2015'!D110</f>
        <v>2.0699999999999998</v>
      </c>
      <c r="D137" s="222"/>
      <c r="E137" s="223"/>
      <c r="F137" s="224">
        <v>0</v>
      </c>
      <c r="G137" s="225">
        <f t="shared" si="3"/>
        <v>0</v>
      </c>
      <c r="H137" s="226">
        <f t="shared" si="4"/>
        <v>0</v>
      </c>
      <c r="I137" s="602"/>
      <c r="J137" s="602"/>
    </row>
    <row r="138" spans="1:46" ht="15" customHeight="1" x14ac:dyDescent="0.2">
      <c r="A138" s="364" t="s">
        <v>158</v>
      </c>
      <c r="B138" s="379" t="s">
        <v>159</v>
      </c>
      <c r="C138" s="225">
        <f>'Hinnat 2015'!D111</f>
        <v>1.78</v>
      </c>
      <c r="D138" s="222"/>
      <c r="E138" s="223"/>
      <c r="F138" s="224">
        <v>0</v>
      </c>
      <c r="G138" s="225">
        <f t="shared" si="3"/>
        <v>0</v>
      </c>
      <c r="H138" s="226">
        <f t="shared" si="4"/>
        <v>0</v>
      </c>
      <c r="I138" s="602"/>
      <c r="J138" s="602"/>
    </row>
    <row r="139" spans="1:46" ht="15" customHeight="1" x14ac:dyDescent="0.2">
      <c r="A139" s="364" t="s">
        <v>160</v>
      </c>
      <c r="B139" s="379" t="s">
        <v>161</v>
      </c>
      <c r="C139" s="225">
        <f>'Hinnat 2015'!D112</f>
        <v>1.54</v>
      </c>
      <c r="D139" s="222"/>
      <c r="E139" s="223"/>
      <c r="F139" s="224">
        <v>0</v>
      </c>
      <c r="G139" s="225">
        <f t="shared" si="3"/>
        <v>0</v>
      </c>
      <c r="H139" s="226">
        <f t="shared" si="4"/>
        <v>0</v>
      </c>
      <c r="I139" s="602"/>
      <c r="J139" s="602"/>
    </row>
    <row r="140" spans="1:46" ht="15" customHeight="1" x14ac:dyDescent="0.2">
      <c r="A140" s="364" t="s">
        <v>162</v>
      </c>
      <c r="B140" s="379" t="s">
        <v>163</v>
      </c>
      <c r="C140" s="225">
        <f>'Hinnat 2015'!D113</f>
        <v>1.68</v>
      </c>
      <c r="D140" s="222"/>
      <c r="E140" s="223"/>
      <c r="F140" s="224">
        <v>0</v>
      </c>
      <c r="G140" s="225">
        <f t="shared" si="3"/>
        <v>0</v>
      </c>
      <c r="H140" s="226">
        <f t="shared" si="4"/>
        <v>0</v>
      </c>
      <c r="I140" s="602"/>
      <c r="J140" s="602"/>
    </row>
    <row r="141" spans="1:46" ht="15" customHeight="1" x14ac:dyDescent="0.2">
      <c r="A141" s="364" t="s">
        <v>164</v>
      </c>
      <c r="B141" s="379" t="s">
        <v>165</v>
      </c>
      <c r="C141" s="225">
        <f>'Hinnat 2015'!D114</f>
        <v>1.1499999999999999</v>
      </c>
      <c r="D141" s="222"/>
      <c r="E141" s="223"/>
      <c r="F141" s="224">
        <v>0</v>
      </c>
      <c r="G141" s="225">
        <f t="shared" si="3"/>
        <v>0</v>
      </c>
      <c r="H141" s="226">
        <f t="shared" si="4"/>
        <v>0</v>
      </c>
      <c r="I141" s="602"/>
      <c r="J141" s="602"/>
    </row>
    <row r="142" spans="1:46" ht="15" customHeight="1" x14ac:dyDescent="0.2">
      <c r="A142" s="364" t="s">
        <v>166</v>
      </c>
      <c r="B142" s="379" t="s">
        <v>167</v>
      </c>
      <c r="C142" s="242"/>
      <c r="D142" s="228"/>
      <c r="E142" s="228"/>
      <c r="F142" s="224"/>
      <c r="G142" s="242"/>
      <c r="H142" s="230"/>
    </row>
    <row r="143" spans="1:46" ht="15" customHeight="1" x14ac:dyDescent="0.2">
      <c r="A143" s="364"/>
      <c r="B143" s="379" t="s">
        <v>168</v>
      </c>
      <c r="C143" s="225">
        <f>'Hinnat 2015'!D116</f>
        <v>0.5</v>
      </c>
      <c r="D143" s="222"/>
      <c r="E143" s="223"/>
      <c r="F143" s="224">
        <v>0</v>
      </c>
      <c r="G143" s="225">
        <f>(C143*E143)+(F143*(C143*E143))</f>
        <v>0</v>
      </c>
      <c r="H143" s="226">
        <f>(D143*E143)+(F143*(D143*E143))</f>
        <v>0</v>
      </c>
      <c r="I143" s="602"/>
      <c r="J143" s="602"/>
    </row>
    <row r="144" spans="1:46" s="236" customFormat="1" ht="15" customHeight="1" x14ac:dyDescent="0.2">
      <c r="A144" s="250"/>
      <c r="B144" s="195"/>
      <c r="C144" s="233"/>
      <c r="D144" s="195" t="s">
        <v>331</v>
      </c>
      <c r="E144" s="234">
        <f>SUM(E134,E136:E141,E143)</f>
        <v>0</v>
      </c>
      <c r="G144" s="235">
        <f>SUM(G134:G143)</f>
        <v>0</v>
      </c>
      <c r="H144" s="243">
        <f>SUM(H134:H143)</f>
        <v>0</v>
      </c>
    </row>
    <row r="145" spans="1:46" s="295" customFormat="1" ht="15" customHeight="1" x14ac:dyDescent="0.2">
      <c r="A145" s="370"/>
      <c r="B145" s="195"/>
      <c r="C145" s="233"/>
      <c r="D145" s="195" t="s">
        <v>382</v>
      </c>
      <c r="G145" s="244"/>
      <c r="H145" s="237">
        <f>MAX(G134:H134)+MAX(G136:H136)+MAX(G137:H137)+MAX(G138:H138)+MAX(G139:H139)+MAX(G140:H140)+MAX(G141:H141)+MAX(G143:H143)</f>
        <v>0</v>
      </c>
    </row>
    <row r="146" spans="1:46" s="295" customFormat="1" ht="15" customHeight="1" x14ac:dyDescent="0.2">
      <c r="A146" s="370"/>
      <c r="B146" s="195"/>
      <c r="C146" s="233"/>
      <c r="D146" s="300"/>
      <c r="G146" s="202"/>
      <c r="H146" s="202"/>
    </row>
    <row r="147" spans="1:46" s="295" customFormat="1" ht="15" customHeight="1" x14ac:dyDescent="0.25">
      <c r="A147" s="605" t="s">
        <v>170</v>
      </c>
      <c r="B147" s="605"/>
      <c r="C147" s="605"/>
      <c r="D147" s="300"/>
      <c r="F147" s="300"/>
      <c r="G147" s="210"/>
      <c r="H147" s="202"/>
    </row>
    <row r="148" spans="1:46" s="295" customFormat="1" ht="15" customHeight="1" x14ac:dyDescent="0.2">
      <c r="A148" s="370"/>
      <c r="B148" s="300"/>
      <c r="C148" s="384"/>
      <c r="D148" s="300"/>
      <c r="F148" s="300"/>
      <c r="G148" s="210"/>
      <c r="H148" s="202"/>
    </row>
    <row r="149" spans="1:46" s="295" customFormat="1" ht="15" customHeight="1" x14ac:dyDescent="0.2">
      <c r="A149" s="195" t="s">
        <v>171</v>
      </c>
      <c r="C149" s="244"/>
      <c r="D149" s="300"/>
      <c r="F149" s="300"/>
      <c r="G149" s="210"/>
      <c r="H149" s="202"/>
    </row>
    <row r="150" spans="1:46" s="295" customFormat="1" ht="15" customHeight="1" x14ac:dyDescent="0.2">
      <c r="A150" s="195" t="s">
        <v>391</v>
      </c>
      <c r="C150" s="244"/>
      <c r="D150" s="300"/>
      <c r="F150" s="300"/>
      <c r="G150" s="210"/>
      <c r="H150" s="202"/>
    </row>
    <row r="151" spans="1:46" s="295" customFormat="1" ht="15" customHeight="1" x14ac:dyDescent="0.2">
      <c r="A151" s="254" t="s">
        <v>392</v>
      </c>
      <c r="C151" s="244"/>
      <c r="D151" s="300"/>
      <c r="F151" s="300"/>
      <c r="G151" s="210"/>
      <c r="H151" s="202"/>
    </row>
    <row r="152" spans="1:46" s="295" customFormat="1" ht="15" customHeight="1" x14ac:dyDescent="0.2">
      <c r="A152" s="195" t="s">
        <v>373</v>
      </c>
      <c r="C152" s="305"/>
      <c r="D152" s="300"/>
      <c r="G152" s="202"/>
      <c r="H152" s="202"/>
    </row>
    <row r="153" spans="1:46" s="295" customFormat="1" ht="15" customHeight="1" x14ac:dyDescent="0.2">
      <c r="A153" s="196" t="s">
        <v>374</v>
      </c>
      <c r="C153" s="305"/>
      <c r="D153" s="300"/>
      <c r="G153" s="202"/>
      <c r="H153" s="202"/>
    </row>
    <row r="154" spans="1:46" s="295" customFormat="1" ht="15" customHeight="1" x14ac:dyDescent="0.2">
      <c r="A154" s="196" t="s">
        <v>375</v>
      </c>
      <c r="C154" s="305"/>
      <c r="D154" s="300"/>
      <c r="G154" s="202"/>
      <c r="H154" s="202"/>
    </row>
    <row r="155" spans="1:46" s="295" customFormat="1" ht="15" customHeight="1" x14ac:dyDescent="0.2">
      <c r="A155" s="195"/>
      <c r="C155" s="305"/>
      <c r="D155" s="300"/>
      <c r="G155" s="202"/>
      <c r="H155" s="202"/>
    </row>
    <row r="156" spans="1:46" s="378" customFormat="1" ht="15" customHeight="1" x14ac:dyDescent="0.2">
      <c r="A156" s="382" t="s">
        <v>30</v>
      </c>
      <c r="B156" s="379"/>
      <c r="C156" s="239" t="s">
        <v>376</v>
      </c>
      <c r="D156" s="379" t="s">
        <v>377</v>
      </c>
      <c r="E156" s="240" t="s">
        <v>378</v>
      </c>
      <c r="F156" s="380" t="s">
        <v>379</v>
      </c>
      <c r="G156" s="240" t="s">
        <v>380</v>
      </c>
      <c r="H156" s="240" t="s">
        <v>377</v>
      </c>
      <c r="I156" s="601" t="s">
        <v>381</v>
      </c>
      <c r="J156" s="601"/>
      <c r="K156" s="300"/>
      <c r="L156" s="300"/>
      <c r="M156" s="300"/>
      <c r="N156" s="300"/>
      <c r="O156" s="300"/>
      <c r="P156" s="300"/>
      <c r="Q156" s="300"/>
      <c r="R156" s="300"/>
      <c r="S156" s="300"/>
      <c r="T156" s="300"/>
      <c r="U156" s="300"/>
      <c r="V156" s="300"/>
      <c r="W156" s="300"/>
      <c r="X156" s="300"/>
      <c r="Y156" s="300"/>
      <c r="Z156" s="300"/>
      <c r="AA156" s="300"/>
      <c r="AB156" s="300"/>
      <c r="AC156" s="300"/>
      <c r="AD156" s="300"/>
      <c r="AE156" s="300"/>
      <c r="AF156" s="300"/>
      <c r="AG156" s="300"/>
      <c r="AH156" s="300"/>
      <c r="AI156" s="300"/>
      <c r="AJ156" s="300"/>
      <c r="AK156" s="300"/>
      <c r="AL156" s="300"/>
      <c r="AM156" s="300"/>
      <c r="AN156" s="300"/>
      <c r="AO156" s="300"/>
      <c r="AP156" s="300"/>
      <c r="AQ156" s="300"/>
      <c r="AR156" s="300"/>
      <c r="AS156" s="300"/>
      <c r="AT156" s="300"/>
    </row>
    <row r="157" spans="1:46" ht="15" customHeight="1" x14ac:dyDescent="0.2">
      <c r="A157" s="364" t="s">
        <v>174</v>
      </c>
      <c r="B157" s="379" t="s">
        <v>175</v>
      </c>
      <c r="C157" s="225">
        <f>'Hinnat 2015'!D126</f>
        <v>0.65</v>
      </c>
      <c r="D157" s="222"/>
      <c r="E157" s="223"/>
      <c r="F157" s="224">
        <v>0</v>
      </c>
      <c r="G157" s="225">
        <f t="shared" ref="G157:G167" si="5">(C157*E157)+(F157*(C157*E157))</f>
        <v>0</v>
      </c>
      <c r="H157" s="367">
        <f t="shared" ref="H157:H167" si="6">(D157*E157)+(F157*(D157*E157))</f>
        <v>0</v>
      </c>
      <c r="I157" s="602"/>
      <c r="J157" s="602"/>
    </row>
    <row r="158" spans="1:46" ht="15" customHeight="1" x14ac:dyDescent="0.2">
      <c r="A158" s="364" t="s">
        <v>176</v>
      </c>
      <c r="B158" s="379" t="s">
        <v>177</v>
      </c>
      <c r="C158" s="225">
        <f>'Hinnat 2015'!D127</f>
        <v>0.38</v>
      </c>
      <c r="D158" s="222"/>
      <c r="E158" s="223"/>
      <c r="F158" s="224">
        <v>0</v>
      </c>
      <c r="G158" s="225">
        <f t="shared" si="5"/>
        <v>0</v>
      </c>
      <c r="H158" s="367">
        <f t="shared" si="6"/>
        <v>0</v>
      </c>
      <c r="I158" s="602"/>
      <c r="J158" s="602"/>
    </row>
    <row r="159" spans="1:46" ht="15" customHeight="1" x14ac:dyDescent="0.2">
      <c r="A159" s="364" t="s">
        <v>178</v>
      </c>
      <c r="B159" s="379" t="s">
        <v>179</v>
      </c>
      <c r="C159" s="225">
        <f>'Hinnat 2015'!D128</f>
        <v>0.32</v>
      </c>
      <c r="D159" s="222"/>
      <c r="E159" s="223"/>
      <c r="F159" s="224">
        <v>0</v>
      </c>
      <c r="G159" s="225">
        <f t="shared" si="5"/>
        <v>0</v>
      </c>
      <c r="H159" s="367">
        <f t="shared" si="6"/>
        <v>0</v>
      </c>
      <c r="I159" s="602"/>
      <c r="J159" s="602"/>
    </row>
    <row r="160" spans="1:46" ht="15" customHeight="1" x14ac:dyDescent="0.2">
      <c r="A160" s="364" t="s">
        <v>180</v>
      </c>
      <c r="B160" s="379" t="s">
        <v>113</v>
      </c>
      <c r="C160" s="225">
        <f>'Hinnat 2015'!D129</f>
        <v>0.69</v>
      </c>
      <c r="D160" s="222"/>
      <c r="E160" s="223"/>
      <c r="F160" s="224">
        <v>0</v>
      </c>
      <c r="G160" s="225">
        <f t="shared" si="5"/>
        <v>0</v>
      </c>
      <c r="H160" s="367">
        <f t="shared" si="6"/>
        <v>0</v>
      </c>
      <c r="I160" s="602"/>
      <c r="J160" s="602"/>
    </row>
    <row r="161" spans="1:10" ht="15" customHeight="1" x14ac:dyDescent="0.2">
      <c r="A161" s="364" t="s">
        <v>181</v>
      </c>
      <c r="B161" s="379" t="s">
        <v>182</v>
      </c>
      <c r="C161" s="225">
        <f>'Hinnat 2015'!D130</f>
        <v>0.53</v>
      </c>
      <c r="D161" s="248"/>
      <c r="E161" s="223"/>
      <c r="F161" s="224">
        <v>0</v>
      </c>
      <c r="G161" s="225">
        <f t="shared" si="5"/>
        <v>0</v>
      </c>
      <c r="H161" s="367">
        <f t="shared" si="6"/>
        <v>0</v>
      </c>
      <c r="I161" s="602"/>
      <c r="J161" s="602"/>
    </row>
    <row r="162" spans="1:10" ht="15" customHeight="1" x14ac:dyDescent="0.2">
      <c r="A162" s="364" t="s">
        <v>183</v>
      </c>
      <c r="B162" s="379" t="s">
        <v>184</v>
      </c>
      <c r="C162" s="225">
        <f>'Hinnat 2015'!D131</f>
        <v>1.19</v>
      </c>
      <c r="D162" s="248"/>
      <c r="E162" s="223"/>
      <c r="F162" s="224">
        <v>0</v>
      </c>
      <c r="G162" s="225">
        <f t="shared" si="5"/>
        <v>0</v>
      </c>
      <c r="H162" s="367">
        <f t="shared" si="6"/>
        <v>0</v>
      </c>
      <c r="I162" s="602"/>
      <c r="J162" s="602"/>
    </row>
    <row r="163" spans="1:10" ht="15" customHeight="1" x14ac:dyDescent="0.2">
      <c r="A163" s="364" t="s">
        <v>185</v>
      </c>
      <c r="B163" s="379" t="s">
        <v>186</v>
      </c>
      <c r="C163" s="225">
        <f>'Hinnat 2015'!D132</f>
        <v>0.47</v>
      </c>
      <c r="D163" s="222"/>
      <c r="E163" s="223"/>
      <c r="F163" s="224">
        <v>0</v>
      </c>
      <c r="G163" s="225">
        <f t="shared" si="5"/>
        <v>0</v>
      </c>
      <c r="H163" s="367">
        <f t="shared" si="6"/>
        <v>0</v>
      </c>
      <c r="I163" s="602"/>
      <c r="J163" s="602"/>
    </row>
    <row r="164" spans="1:10" ht="15" customHeight="1" x14ac:dyDescent="0.2">
      <c r="A164" s="364" t="s">
        <v>187</v>
      </c>
      <c r="B164" s="379" t="s">
        <v>188</v>
      </c>
      <c r="C164" s="225">
        <f>'Hinnat 2015'!D133</f>
        <v>1.07</v>
      </c>
      <c r="D164" s="248"/>
      <c r="E164" s="223"/>
      <c r="F164" s="224">
        <v>0</v>
      </c>
      <c r="G164" s="225">
        <f t="shared" si="5"/>
        <v>0</v>
      </c>
      <c r="H164" s="367">
        <f t="shared" si="6"/>
        <v>0</v>
      </c>
      <c r="I164" s="602"/>
      <c r="J164" s="602"/>
    </row>
    <row r="165" spans="1:10" ht="15" customHeight="1" x14ac:dyDescent="0.2">
      <c r="A165" s="364" t="s">
        <v>189</v>
      </c>
      <c r="B165" s="379" t="s">
        <v>190</v>
      </c>
      <c r="C165" s="225">
        <f>'Hinnat 2015'!D134</f>
        <v>1.44</v>
      </c>
      <c r="D165" s="222"/>
      <c r="E165" s="223"/>
      <c r="F165" s="224">
        <v>0</v>
      </c>
      <c r="G165" s="225">
        <f t="shared" si="5"/>
        <v>0</v>
      </c>
      <c r="H165" s="367">
        <f t="shared" si="6"/>
        <v>0</v>
      </c>
      <c r="I165" s="602"/>
      <c r="J165" s="602"/>
    </row>
    <row r="166" spans="1:10" ht="15" customHeight="1" x14ac:dyDescent="0.2">
      <c r="A166" s="364" t="s">
        <v>191</v>
      </c>
      <c r="B166" s="379" t="s">
        <v>192</v>
      </c>
      <c r="C166" s="225">
        <f>'Hinnat 2015'!D135</f>
        <v>0.7</v>
      </c>
      <c r="D166" s="222"/>
      <c r="E166" s="223"/>
      <c r="F166" s="224">
        <v>0</v>
      </c>
      <c r="G166" s="225">
        <f t="shared" si="5"/>
        <v>0</v>
      </c>
      <c r="H166" s="367">
        <f t="shared" si="6"/>
        <v>0</v>
      </c>
      <c r="I166" s="602"/>
      <c r="J166" s="602"/>
    </row>
    <row r="167" spans="1:10" ht="15" customHeight="1" x14ac:dyDescent="0.2">
      <c r="A167" s="364" t="s">
        <v>193</v>
      </c>
      <c r="B167" s="379" t="s">
        <v>194</v>
      </c>
      <c r="C167" s="225">
        <f>'Hinnat 2015'!D136</f>
        <v>0.36</v>
      </c>
      <c r="D167" s="222"/>
      <c r="E167" s="223"/>
      <c r="F167" s="224">
        <v>0</v>
      </c>
      <c r="G167" s="225">
        <f t="shared" si="5"/>
        <v>0</v>
      </c>
      <c r="H167" s="367">
        <f t="shared" si="6"/>
        <v>0</v>
      </c>
      <c r="I167" s="602"/>
      <c r="J167" s="602"/>
    </row>
    <row r="168" spans="1:10" ht="15" customHeight="1" x14ac:dyDescent="0.2">
      <c r="A168" s="380" t="s">
        <v>195</v>
      </c>
      <c r="B168" s="295"/>
      <c r="C168" s="230"/>
      <c r="D168" s="228"/>
      <c r="E168" s="228"/>
      <c r="F168" s="224"/>
      <c r="G168" s="242"/>
      <c r="H168" s="396"/>
    </row>
    <row r="169" spans="1:10" s="209" customFormat="1" ht="15" customHeight="1" x14ac:dyDescent="0.2">
      <c r="A169" s="364" t="s">
        <v>196</v>
      </c>
      <c r="B169" s="379" t="s">
        <v>175</v>
      </c>
      <c r="C169" s="225">
        <f>'Hinnat 2015'!D138</f>
        <v>0.62</v>
      </c>
      <c r="D169" s="222"/>
      <c r="E169" s="223"/>
      <c r="F169" s="224">
        <v>0</v>
      </c>
      <c r="G169" s="225">
        <f t="shared" ref="G169:G178" si="7">(C169*E169)+(F169*(C169*E169))</f>
        <v>0</v>
      </c>
      <c r="H169" s="367">
        <f t="shared" ref="H169:H178" si="8">(D169*E169)+(F169*(D169*E169))</f>
        <v>0</v>
      </c>
      <c r="I169" s="602"/>
      <c r="J169" s="602"/>
    </row>
    <row r="170" spans="1:10" s="209" customFormat="1" ht="15" customHeight="1" x14ac:dyDescent="0.2">
      <c r="A170" s="364" t="s">
        <v>197</v>
      </c>
      <c r="B170" s="379" t="s">
        <v>177</v>
      </c>
      <c r="C170" s="225">
        <f>'Hinnat 2015'!D139</f>
        <v>0.38</v>
      </c>
      <c r="D170" s="222"/>
      <c r="E170" s="223"/>
      <c r="F170" s="224">
        <v>0</v>
      </c>
      <c r="G170" s="225">
        <f t="shared" si="7"/>
        <v>0</v>
      </c>
      <c r="H170" s="367">
        <f t="shared" si="8"/>
        <v>0</v>
      </c>
      <c r="I170" s="602"/>
      <c r="J170" s="602"/>
    </row>
    <row r="171" spans="1:10" s="209" customFormat="1" ht="15" customHeight="1" x14ac:dyDescent="0.2">
      <c r="A171" s="364" t="s">
        <v>198</v>
      </c>
      <c r="B171" s="379" t="s">
        <v>179</v>
      </c>
      <c r="C171" s="225">
        <f>'Hinnat 2015'!D140</f>
        <v>0.16</v>
      </c>
      <c r="D171" s="222"/>
      <c r="E171" s="223"/>
      <c r="F171" s="224">
        <v>0</v>
      </c>
      <c r="G171" s="225">
        <f t="shared" si="7"/>
        <v>0</v>
      </c>
      <c r="H171" s="367">
        <f t="shared" si="8"/>
        <v>0</v>
      </c>
      <c r="I171" s="602"/>
      <c r="J171" s="602"/>
    </row>
    <row r="172" spans="1:10" s="209" customFormat="1" ht="15" customHeight="1" x14ac:dyDescent="0.2">
      <c r="A172" s="364" t="s">
        <v>199</v>
      </c>
      <c r="B172" s="379" t="s">
        <v>113</v>
      </c>
      <c r="C172" s="225">
        <f>'Hinnat 2015'!D141</f>
        <v>0.56999999999999995</v>
      </c>
      <c r="D172" s="222"/>
      <c r="E172" s="223"/>
      <c r="F172" s="224">
        <v>0</v>
      </c>
      <c r="G172" s="225">
        <f t="shared" si="7"/>
        <v>0</v>
      </c>
      <c r="H172" s="367">
        <f t="shared" si="8"/>
        <v>0</v>
      </c>
      <c r="I172" s="602"/>
      <c r="J172" s="602"/>
    </row>
    <row r="173" spans="1:10" s="209" customFormat="1" ht="15" customHeight="1" x14ac:dyDescent="0.2">
      <c r="A173" s="364" t="s">
        <v>200</v>
      </c>
      <c r="B173" s="379" t="s">
        <v>182</v>
      </c>
      <c r="C173" s="225">
        <f>'Hinnat 2015'!D142</f>
        <v>0.39</v>
      </c>
      <c r="D173" s="222"/>
      <c r="E173" s="223"/>
      <c r="F173" s="224">
        <v>0</v>
      </c>
      <c r="G173" s="225">
        <f t="shared" si="7"/>
        <v>0</v>
      </c>
      <c r="H173" s="367">
        <f t="shared" si="8"/>
        <v>0</v>
      </c>
      <c r="I173" s="602"/>
      <c r="J173" s="602"/>
    </row>
    <row r="174" spans="1:10" s="209" customFormat="1" ht="15" customHeight="1" x14ac:dyDescent="0.2">
      <c r="A174" s="364" t="s">
        <v>201</v>
      </c>
      <c r="B174" s="379" t="s">
        <v>184</v>
      </c>
      <c r="C174" s="225">
        <f>'Hinnat 2015'!D143</f>
        <v>1.44</v>
      </c>
      <c r="D174" s="222"/>
      <c r="E174" s="223"/>
      <c r="F174" s="224">
        <v>0</v>
      </c>
      <c r="G174" s="225">
        <f t="shared" si="7"/>
        <v>0</v>
      </c>
      <c r="H174" s="367">
        <f t="shared" si="8"/>
        <v>0</v>
      </c>
      <c r="I174" s="602"/>
      <c r="J174" s="602"/>
    </row>
    <row r="175" spans="1:10" s="209" customFormat="1" ht="15" customHeight="1" x14ac:dyDescent="0.2">
      <c r="A175" s="364" t="s">
        <v>202</v>
      </c>
      <c r="B175" s="379" t="s">
        <v>186</v>
      </c>
      <c r="C175" s="225">
        <f>'Hinnat 2015'!D144</f>
        <v>0.27</v>
      </c>
      <c r="D175" s="222"/>
      <c r="E175" s="223"/>
      <c r="F175" s="224">
        <v>0</v>
      </c>
      <c r="G175" s="225">
        <f t="shared" si="7"/>
        <v>0</v>
      </c>
      <c r="H175" s="367">
        <f t="shared" si="8"/>
        <v>0</v>
      </c>
      <c r="I175" s="602"/>
      <c r="J175" s="602"/>
    </row>
    <row r="176" spans="1:10" s="209" customFormat="1" ht="15" customHeight="1" x14ac:dyDescent="0.2">
      <c r="A176" s="364" t="s">
        <v>203</v>
      </c>
      <c r="B176" s="379" t="s">
        <v>204</v>
      </c>
      <c r="C176" s="225">
        <f>'Hinnat 2015'!D145</f>
        <v>1.1599999999999999</v>
      </c>
      <c r="D176" s="222"/>
      <c r="E176" s="223"/>
      <c r="F176" s="224">
        <v>0</v>
      </c>
      <c r="G176" s="225">
        <f t="shared" si="7"/>
        <v>0</v>
      </c>
      <c r="H176" s="367">
        <f t="shared" si="8"/>
        <v>0</v>
      </c>
      <c r="I176" s="602"/>
      <c r="J176" s="602"/>
    </row>
    <row r="177" spans="1:10" ht="15" customHeight="1" x14ac:dyDescent="0.2">
      <c r="A177" s="364" t="s">
        <v>205</v>
      </c>
      <c r="B177" s="379" t="s">
        <v>190</v>
      </c>
      <c r="C177" s="225">
        <f>'Hinnat 2015'!D146</f>
        <v>1.33</v>
      </c>
      <c r="D177" s="222"/>
      <c r="E177" s="223"/>
      <c r="F177" s="224">
        <v>0</v>
      </c>
      <c r="G177" s="225">
        <f t="shared" si="7"/>
        <v>0</v>
      </c>
      <c r="H177" s="367">
        <f t="shared" si="8"/>
        <v>0</v>
      </c>
      <c r="I177" s="602"/>
      <c r="J177" s="602"/>
    </row>
    <row r="178" spans="1:10" ht="15" customHeight="1" x14ac:dyDescent="0.2">
      <c r="A178" s="364" t="s">
        <v>206</v>
      </c>
      <c r="B178" s="379" t="s">
        <v>192</v>
      </c>
      <c r="C178" s="225">
        <f>'Hinnat 2015'!D147</f>
        <v>0.65</v>
      </c>
      <c r="D178" s="222"/>
      <c r="E178" s="223"/>
      <c r="F178" s="224">
        <v>0</v>
      </c>
      <c r="G178" s="225">
        <f t="shared" si="7"/>
        <v>0</v>
      </c>
      <c r="H178" s="367">
        <f t="shared" si="8"/>
        <v>0</v>
      </c>
      <c r="I178" s="602"/>
      <c r="J178" s="602"/>
    </row>
    <row r="179" spans="1:10" s="236" customFormat="1" ht="15" customHeight="1" x14ac:dyDescent="0.2">
      <c r="A179" s="250"/>
      <c r="B179" s="195"/>
      <c r="C179" s="233"/>
      <c r="D179" s="195" t="s">
        <v>331</v>
      </c>
      <c r="E179" s="234">
        <f>SUM(E157:E178)</f>
        <v>0</v>
      </c>
      <c r="F179" s="195"/>
      <c r="G179" s="235">
        <f>SUM(G157:G178)</f>
        <v>0</v>
      </c>
      <c r="H179" s="243">
        <f>SUM(H157:H178)</f>
        <v>0</v>
      </c>
    </row>
    <row r="180" spans="1:10" s="295" customFormat="1" ht="15" customHeight="1" x14ac:dyDescent="0.2">
      <c r="A180" s="370"/>
      <c r="B180" s="300"/>
      <c r="C180" s="244"/>
      <c r="D180" s="195" t="s">
        <v>382</v>
      </c>
      <c r="F180" s="300"/>
      <c r="G180" s="244"/>
      <c r="H180" s="237">
        <f>MAX(G157:H157)+MAX(G158:H158)+MAX(G159:H159)+MAX(G160:H160)+MAX(G161:H161)+MAX(G162:H162)+MAX(G163:H163)+MAX(G164:H164)+MAX(G165:H165)+MAX(G166:H166)+MAX(G167:H167)+MAX(G169:H169)+MAX(G170:H170)+MAX(G171:H171)+MAX(G172:H172)+MAX(G173:H173)+MAX(G174:H174)+MAX(G175:H175)+MAX(G176:H176)+MAX(G177:H177)+MAX(G178:H178)</f>
        <v>0</v>
      </c>
    </row>
    <row r="181" spans="1:10" s="295" customFormat="1" ht="15" customHeight="1" x14ac:dyDescent="0.2">
      <c r="A181" s="370"/>
      <c r="B181" s="195"/>
      <c r="C181" s="233"/>
      <c r="G181" s="202"/>
      <c r="H181" s="202"/>
    </row>
    <row r="182" spans="1:10" s="295" customFormat="1" ht="15" customHeight="1" x14ac:dyDescent="0.25">
      <c r="A182" s="605" t="s">
        <v>207</v>
      </c>
      <c r="B182" s="605"/>
      <c r="C182" s="605"/>
      <c r="D182" s="300"/>
      <c r="F182" s="300"/>
      <c r="G182" s="210"/>
      <c r="H182" s="202"/>
    </row>
    <row r="183" spans="1:10" s="295" customFormat="1" ht="15" customHeight="1" x14ac:dyDescent="0.2">
      <c r="A183" s="311"/>
      <c r="B183" s="300"/>
      <c r="C183" s="384"/>
      <c r="D183" s="300"/>
      <c r="F183" s="300"/>
      <c r="G183" s="210"/>
      <c r="H183" s="202"/>
    </row>
    <row r="184" spans="1:10" s="295" customFormat="1" ht="15" customHeight="1" x14ac:dyDescent="0.2">
      <c r="A184" s="195" t="s">
        <v>208</v>
      </c>
      <c r="B184" s="300"/>
      <c r="C184" s="384"/>
      <c r="D184" s="300"/>
      <c r="F184" s="300"/>
      <c r="G184" s="210"/>
      <c r="H184" s="202"/>
    </row>
    <row r="185" spans="1:10" s="295" customFormat="1" ht="15" customHeight="1" x14ac:dyDescent="0.2">
      <c r="A185" s="195" t="s">
        <v>209</v>
      </c>
      <c r="B185" s="300"/>
      <c r="C185" s="384"/>
      <c r="D185" s="300"/>
      <c r="F185" s="300"/>
      <c r="G185" s="210"/>
      <c r="H185" s="202"/>
    </row>
    <row r="186" spans="1:10" s="295" customFormat="1" ht="15" customHeight="1" x14ac:dyDescent="0.2">
      <c r="A186" s="254" t="s">
        <v>393</v>
      </c>
      <c r="B186" s="300"/>
      <c r="C186" s="384"/>
      <c r="D186" s="300"/>
      <c r="F186" s="300"/>
      <c r="G186" s="210"/>
      <c r="H186" s="202"/>
    </row>
    <row r="187" spans="1:10" s="295" customFormat="1" ht="15" customHeight="1" x14ac:dyDescent="0.2">
      <c r="A187" s="254" t="s">
        <v>394</v>
      </c>
      <c r="B187" s="300"/>
      <c r="C187" s="384"/>
      <c r="D187" s="300"/>
      <c r="F187" s="300"/>
      <c r="G187" s="210"/>
      <c r="H187" s="202"/>
    </row>
    <row r="188" spans="1:10" s="295" customFormat="1" ht="15" customHeight="1" x14ac:dyDescent="0.2">
      <c r="A188" s="254" t="s">
        <v>395</v>
      </c>
      <c r="B188" s="300"/>
      <c r="C188" s="244"/>
      <c r="D188" s="300"/>
      <c r="F188" s="300"/>
      <c r="G188" s="210"/>
      <c r="H188" s="202"/>
    </row>
    <row r="189" spans="1:10" s="295" customFormat="1" ht="15" customHeight="1" x14ac:dyDescent="0.25">
      <c r="A189" s="195" t="s">
        <v>373</v>
      </c>
      <c r="B189" s="307"/>
      <c r="C189" s="244"/>
      <c r="D189" s="300"/>
      <c r="F189" s="300"/>
      <c r="G189" s="210"/>
      <c r="H189" s="202"/>
    </row>
    <row r="190" spans="1:10" s="295" customFormat="1" ht="15" customHeight="1" x14ac:dyDescent="0.2">
      <c r="A190" s="604" t="s">
        <v>374</v>
      </c>
      <c r="B190" s="604"/>
      <c r="C190" s="244"/>
      <c r="D190" s="300"/>
      <c r="F190" s="300"/>
      <c r="G190" s="210"/>
      <c r="H190" s="202"/>
    </row>
    <row r="191" spans="1:10" s="295" customFormat="1" ht="15" customHeight="1" x14ac:dyDescent="0.25">
      <c r="A191" s="196" t="s">
        <v>375</v>
      </c>
      <c r="B191" s="307"/>
      <c r="C191" s="244"/>
      <c r="D191" s="300"/>
      <c r="F191" s="300"/>
      <c r="G191" s="210"/>
      <c r="H191" s="202"/>
    </row>
    <row r="192" spans="1:10" s="295" customFormat="1" ht="15" customHeight="1" x14ac:dyDescent="0.25">
      <c r="A192" s="195"/>
      <c r="B192" s="307"/>
      <c r="C192" s="244"/>
      <c r="D192" s="300"/>
      <c r="F192" s="300"/>
      <c r="G192" s="210"/>
      <c r="H192" s="202"/>
    </row>
    <row r="193" spans="1:46" s="378" customFormat="1" ht="15" customHeight="1" x14ac:dyDescent="0.2">
      <c r="A193" s="382" t="s">
        <v>30</v>
      </c>
      <c r="B193" s="379"/>
      <c r="C193" s="239" t="s">
        <v>376</v>
      </c>
      <c r="D193" s="379" t="s">
        <v>377</v>
      </c>
      <c r="E193" s="240" t="s">
        <v>378</v>
      </c>
      <c r="F193" s="380" t="s">
        <v>379</v>
      </c>
      <c r="G193" s="240" t="s">
        <v>380</v>
      </c>
      <c r="H193" s="240" t="s">
        <v>377</v>
      </c>
      <c r="I193" s="601" t="s">
        <v>381</v>
      </c>
      <c r="J193" s="601"/>
      <c r="K193" s="300"/>
      <c r="L193" s="300"/>
      <c r="M193" s="300"/>
      <c r="N193" s="300"/>
      <c r="O193" s="300"/>
      <c r="P193" s="300"/>
      <c r="Q193" s="300"/>
      <c r="R193" s="300"/>
      <c r="S193" s="300"/>
      <c r="T193" s="300"/>
      <c r="U193" s="300"/>
      <c r="V193" s="300"/>
      <c r="W193" s="300"/>
      <c r="X193" s="300"/>
      <c r="Y193" s="300"/>
      <c r="Z193" s="300"/>
      <c r="AA193" s="300"/>
      <c r="AB193" s="300"/>
      <c r="AC193" s="300"/>
      <c r="AD193" s="300"/>
      <c r="AE193" s="300"/>
      <c r="AF193" s="300"/>
      <c r="AG193" s="300"/>
      <c r="AH193" s="300"/>
      <c r="AI193" s="300"/>
      <c r="AJ193" s="300"/>
      <c r="AK193" s="300"/>
      <c r="AL193" s="300"/>
      <c r="AM193" s="300"/>
      <c r="AN193" s="300"/>
      <c r="AO193" s="300"/>
      <c r="AP193" s="300"/>
      <c r="AQ193" s="300"/>
      <c r="AR193" s="300"/>
      <c r="AS193" s="300"/>
      <c r="AT193" s="300"/>
    </row>
    <row r="194" spans="1:46" ht="15" customHeight="1" x14ac:dyDescent="0.2">
      <c r="A194" s="364" t="s">
        <v>213</v>
      </c>
      <c r="B194" s="379" t="s">
        <v>214</v>
      </c>
      <c r="C194" s="225">
        <f>'Hinnat 2015'!D159</f>
        <v>0.25</v>
      </c>
      <c r="D194" s="222"/>
      <c r="E194" s="223"/>
      <c r="F194" s="224">
        <v>0</v>
      </c>
      <c r="G194" s="225">
        <f t="shared" ref="G194:G203" si="9">(C194*E194)+(F194*(C194*E194))</f>
        <v>0</v>
      </c>
      <c r="H194" s="226">
        <f t="shared" ref="H194:H203" si="10">(D194*E194)+(F194*(D194*E194))</f>
        <v>0</v>
      </c>
      <c r="I194" s="602"/>
      <c r="J194" s="602"/>
    </row>
    <row r="195" spans="1:46" ht="15" customHeight="1" x14ac:dyDescent="0.2">
      <c r="A195" s="364" t="s">
        <v>215</v>
      </c>
      <c r="B195" s="379" t="s">
        <v>177</v>
      </c>
      <c r="C195" s="225">
        <f>'Hinnat 2015'!D160</f>
        <v>0.25</v>
      </c>
      <c r="D195" s="222"/>
      <c r="E195" s="223"/>
      <c r="F195" s="224">
        <v>0</v>
      </c>
      <c r="G195" s="225">
        <f t="shared" si="9"/>
        <v>0</v>
      </c>
      <c r="H195" s="226">
        <f t="shared" si="10"/>
        <v>0</v>
      </c>
      <c r="I195" s="602"/>
      <c r="J195" s="602"/>
    </row>
    <row r="196" spans="1:46" ht="15" customHeight="1" x14ac:dyDescent="0.2">
      <c r="A196" s="364" t="s">
        <v>216</v>
      </c>
      <c r="B196" s="379" t="s">
        <v>113</v>
      </c>
      <c r="C196" s="225">
        <f>'Hinnat 2015'!D161</f>
        <v>0.68</v>
      </c>
      <c r="D196" s="222"/>
      <c r="E196" s="223"/>
      <c r="F196" s="224">
        <v>0</v>
      </c>
      <c r="G196" s="225">
        <f t="shared" si="9"/>
        <v>0</v>
      </c>
      <c r="H196" s="226">
        <f t="shared" si="10"/>
        <v>0</v>
      </c>
      <c r="I196" s="602"/>
      <c r="J196" s="602"/>
    </row>
    <row r="197" spans="1:46" ht="15" customHeight="1" x14ac:dyDescent="0.2">
      <c r="A197" s="364" t="s">
        <v>217</v>
      </c>
      <c r="B197" s="379" t="s">
        <v>182</v>
      </c>
      <c r="C197" s="225">
        <f>'Hinnat 2015'!D162</f>
        <v>0.33</v>
      </c>
      <c r="D197" s="222"/>
      <c r="E197" s="223"/>
      <c r="F197" s="224">
        <v>0</v>
      </c>
      <c r="G197" s="225">
        <f t="shared" si="9"/>
        <v>0</v>
      </c>
      <c r="H197" s="226">
        <f t="shared" si="10"/>
        <v>0</v>
      </c>
      <c r="I197" s="602"/>
      <c r="J197" s="602"/>
    </row>
    <row r="198" spans="1:46" ht="15" customHeight="1" x14ac:dyDescent="0.2">
      <c r="A198" s="364" t="s">
        <v>218</v>
      </c>
      <c r="B198" s="379" t="s">
        <v>184</v>
      </c>
      <c r="C198" s="225">
        <f>'Hinnat 2015'!D163</f>
        <v>0.61</v>
      </c>
      <c r="D198" s="222"/>
      <c r="E198" s="223"/>
      <c r="F198" s="224">
        <v>0</v>
      </c>
      <c r="G198" s="225">
        <f t="shared" si="9"/>
        <v>0</v>
      </c>
      <c r="H198" s="226">
        <f t="shared" si="10"/>
        <v>0</v>
      </c>
      <c r="I198" s="602"/>
      <c r="J198" s="602"/>
    </row>
    <row r="199" spans="1:46" ht="15" customHeight="1" x14ac:dyDescent="0.2">
      <c r="A199" s="364" t="s">
        <v>219</v>
      </c>
      <c r="B199" s="379" t="s">
        <v>186</v>
      </c>
      <c r="C199" s="225">
        <f>'Hinnat 2015'!D164</f>
        <v>0.46</v>
      </c>
      <c r="D199" s="222"/>
      <c r="E199" s="223"/>
      <c r="F199" s="224">
        <v>0</v>
      </c>
      <c r="G199" s="225">
        <f t="shared" si="9"/>
        <v>0</v>
      </c>
      <c r="H199" s="226">
        <f t="shared" si="10"/>
        <v>0</v>
      </c>
      <c r="I199" s="602"/>
      <c r="J199" s="602"/>
    </row>
    <row r="200" spans="1:46" ht="15" customHeight="1" x14ac:dyDescent="0.2">
      <c r="A200" s="364" t="s">
        <v>220</v>
      </c>
      <c r="B200" s="379" t="s">
        <v>221</v>
      </c>
      <c r="C200" s="225">
        <f>'Hinnat 2015'!D165</f>
        <v>0.76</v>
      </c>
      <c r="D200" s="222"/>
      <c r="E200" s="223"/>
      <c r="F200" s="224">
        <v>0</v>
      </c>
      <c r="G200" s="225">
        <f t="shared" si="9"/>
        <v>0</v>
      </c>
      <c r="H200" s="226">
        <f t="shared" si="10"/>
        <v>0</v>
      </c>
      <c r="I200" s="602"/>
      <c r="J200" s="602"/>
    </row>
    <row r="201" spans="1:46" ht="15" customHeight="1" x14ac:dyDescent="0.2">
      <c r="A201" s="364" t="s">
        <v>222</v>
      </c>
      <c r="B201" s="379" t="s">
        <v>190</v>
      </c>
      <c r="C201" s="225">
        <f>'Hinnat 2015'!D166</f>
        <v>0.95</v>
      </c>
      <c r="D201" s="222"/>
      <c r="E201" s="223"/>
      <c r="F201" s="224">
        <v>0</v>
      </c>
      <c r="G201" s="225">
        <f t="shared" si="9"/>
        <v>0</v>
      </c>
      <c r="H201" s="226">
        <f t="shared" si="10"/>
        <v>0</v>
      </c>
      <c r="I201" s="602"/>
      <c r="J201" s="602"/>
    </row>
    <row r="202" spans="1:46" ht="15" customHeight="1" x14ac:dyDescent="0.2">
      <c r="A202" s="364" t="s">
        <v>223</v>
      </c>
      <c r="B202" s="379" t="s">
        <v>224</v>
      </c>
      <c r="C202" s="225">
        <f>'Hinnat 2015'!D167</f>
        <v>0.46</v>
      </c>
      <c r="D202" s="222"/>
      <c r="E202" s="223"/>
      <c r="F202" s="224">
        <v>0</v>
      </c>
      <c r="G202" s="225">
        <f t="shared" si="9"/>
        <v>0</v>
      </c>
      <c r="H202" s="226">
        <f t="shared" si="10"/>
        <v>0</v>
      </c>
      <c r="I202" s="602"/>
      <c r="J202" s="602"/>
    </row>
    <row r="203" spans="1:46" ht="15" customHeight="1" x14ac:dyDescent="0.2">
      <c r="A203" s="364" t="s">
        <v>225</v>
      </c>
      <c r="B203" s="379" t="s">
        <v>194</v>
      </c>
      <c r="C203" s="225">
        <f>'Hinnat 2015'!D168</f>
        <v>0.4</v>
      </c>
      <c r="D203" s="222"/>
      <c r="E203" s="223"/>
      <c r="F203" s="224">
        <v>0</v>
      </c>
      <c r="G203" s="225">
        <f t="shared" si="9"/>
        <v>0</v>
      </c>
      <c r="H203" s="226">
        <f t="shared" si="10"/>
        <v>0</v>
      </c>
      <c r="I203" s="602"/>
      <c r="J203" s="602"/>
    </row>
    <row r="204" spans="1:46" s="236" customFormat="1" ht="15" customHeight="1" x14ac:dyDescent="0.2">
      <c r="A204" s="196"/>
      <c r="B204" s="195"/>
      <c r="C204" s="233"/>
      <c r="D204" s="195" t="s">
        <v>331</v>
      </c>
      <c r="E204" s="234">
        <f>SUM(E194:E203)</f>
        <v>0</v>
      </c>
      <c r="G204" s="235">
        <f>SUM(G194:G203)</f>
        <v>0</v>
      </c>
      <c r="H204" s="252">
        <f>SUM(H194:H203)</f>
        <v>0</v>
      </c>
    </row>
    <row r="205" spans="1:46" s="295" customFormat="1" ht="15" customHeight="1" x14ac:dyDescent="0.2">
      <c r="A205" s="311"/>
      <c r="B205" s="300"/>
      <c r="C205" s="244"/>
      <c r="D205" s="195" t="s">
        <v>382</v>
      </c>
      <c r="G205" s="244"/>
      <c r="H205" s="237">
        <f>MAX(G194:H194)+MAX(G195:H195)+MAX(G196:H196)+MAX(G197:H197)+MAX(G198:H198)+MAX(G199:H199)+MAX(G200:H200)+MAX(G201:H201)+MAX(G202:H202)+MAX(G203:H203)</f>
        <v>0</v>
      </c>
    </row>
    <row r="206" spans="1:46" s="295" customFormat="1" ht="15" customHeight="1" x14ac:dyDescent="0.2">
      <c r="A206" s="370"/>
      <c r="B206" s="300"/>
      <c r="C206" s="244"/>
      <c r="G206" s="202"/>
      <c r="H206" s="202"/>
    </row>
    <row r="207" spans="1:46" s="295" customFormat="1" ht="15" customHeight="1" x14ac:dyDescent="0.25">
      <c r="A207" s="605" t="s">
        <v>226</v>
      </c>
      <c r="B207" s="605"/>
      <c r="C207" s="605"/>
      <c r="D207" s="300"/>
      <c r="F207" s="300"/>
      <c r="G207" s="202"/>
      <c r="H207" s="202"/>
    </row>
    <row r="208" spans="1:46" s="295" customFormat="1" ht="15" customHeight="1" x14ac:dyDescent="0.2">
      <c r="A208" s="370"/>
      <c r="B208" s="300"/>
      <c r="C208" s="384"/>
      <c r="D208" s="300"/>
      <c r="F208" s="300"/>
      <c r="G208" s="202"/>
      <c r="H208" s="202"/>
    </row>
    <row r="209" spans="1:46" s="295" customFormat="1" ht="15" customHeight="1" x14ac:dyDescent="0.2">
      <c r="A209" s="254" t="s">
        <v>442</v>
      </c>
      <c r="C209" s="244"/>
      <c r="D209" s="300"/>
      <c r="F209" s="300"/>
      <c r="G209" s="202"/>
      <c r="H209" s="202"/>
    </row>
    <row r="210" spans="1:46" s="295" customFormat="1" ht="15" customHeight="1" x14ac:dyDescent="0.2">
      <c r="A210" s="254" t="s">
        <v>372</v>
      </c>
      <c r="C210" s="244"/>
      <c r="D210" s="300"/>
      <c r="F210" s="300"/>
      <c r="G210" s="202"/>
      <c r="H210" s="202"/>
    </row>
    <row r="211" spans="1:46" s="295" customFormat="1" ht="15" customHeight="1" x14ac:dyDescent="0.2">
      <c r="A211" s="195" t="s">
        <v>373</v>
      </c>
      <c r="C211" s="244"/>
      <c r="D211" s="300"/>
      <c r="F211" s="300"/>
      <c r="G211" s="202"/>
      <c r="H211" s="202"/>
    </row>
    <row r="212" spans="1:46" s="295" customFormat="1" ht="15" customHeight="1" x14ac:dyDescent="0.2">
      <c r="A212" s="250" t="s">
        <v>443</v>
      </c>
      <c r="B212" s="300"/>
      <c r="C212" s="244"/>
      <c r="D212" s="393"/>
      <c r="F212" s="300"/>
      <c r="G212" s="202"/>
      <c r="H212" s="202"/>
    </row>
    <row r="213" spans="1:46" s="378" customFormat="1" ht="15" customHeight="1" x14ac:dyDescent="0.2">
      <c r="A213" s="382" t="s">
        <v>30</v>
      </c>
      <c r="B213" s="379"/>
      <c r="C213" s="239" t="s">
        <v>376</v>
      </c>
      <c r="D213" s="379" t="s">
        <v>377</v>
      </c>
      <c r="E213" s="240" t="s">
        <v>378</v>
      </c>
      <c r="F213" s="380" t="s">
        <v>379</v>
      </c>
      <c r="G213" s="240" t="s">
        <v>380</v>
      </c>
      <c r="H213" s="240" t="s">
        <v>377</v>
      </c>
      <c r="I213" s="601" t="s">
        <v>381</v>
      </c>
      <c r="J213" s="601"/>
      <c r="K213" s="300"/>
      <c r="L213" s="300"/>
      <c r="M213" s="300"/>
      <c r="N213" s="300"/>
      <c r="O213" s="300"/>
      <c r="P213" s="300"/>
      <c r="Q213" s="300"/>
      <c r="R213" s="300"/>
      <c r="S213" s="300"/>
      <c r="T213" s="300"/>
      <c r="U213" s="300"/>
      <c r="V213" s="300"/>
      <c r="W213" s="300"/>
      <c r="X213" s="300"/>
      <c r="Y213" s="300"/>
      <c r="Z213" s="300"/>
      <c r="AA213" s="300"/>
      <c r="AB213" s="300"/>
      <c r="AC213" s="300"/>
      <c r="AD213" s="300"/>
      <c r="AE213" s="300"/>
      <c r="AF213" s="300"/>
      <c r="AG213" s="300"/>
      <c r="AH213" s="300"/>
      <c r="AI213" s="300"/>
      <c r="AJ213" s="300"/>
      <c r="AK213" s="300"/>
      <c r="AL213" s="300"/>
      <c r="AM213" s="300"/>
      <c r="AN213" s="300"/>
      <c r="AO213" s="300"/>
      <c r="AP213" s="300"/>
      <c r="AQ213" s="300"/>
      <c r="AR213" s="300"/>
      <c r="AS213" s="300"/>
      <c r="AT213" s="300"/>
    </row>
    <row r="214" spans="1:46" ht="15" customHeight="1" x14ac:dyDescent="0.2">
      <c r="A214" s="364" t="s">
        <v>227</v>
      </c>
      <c r="B214" s="379" t="s">
        <v>113</v>
      </c>
      <c r="C214" s="225">
        <f>'Hinnat 2015'!D176</f>
        <v>0.61</v>
      </c>
      <c r="D214" s="222"/>
      <c r="E214" s="223"/>
      <c r="F214" s="224">
        <v>0</v>
      </c>
      <c r="G214" s="225">
        <f>(C214*E214)+(F214*(C214*E214))</f>
        <v>0</v>
      </c>
      <c r="H214" s="226">
        <f>(D214*E214)+(F214*(D214*E214))</f>
        <v>0</v>
      </c>
      <c r="I214" s="602"/>
      <c r="J214" s="602"/>
    </row>
    <row r="215" spans="1:46" ht="15" customHeight="1" x14ac:dyDescent="0.2">
      <c r="A215" s="364" t="s">
        <v>228</v>
      </c>
      <c r="B215" s="379" t="s">
        <v>119</v>
      </c>
      <c r="C215" s="225">
        <f>'Hinnat 2015'!D177</f>
        <v>0.61</v>
      </c>
      <c r="D215" s="222"/>
      <c r="E215" s="223"/>
      <c r="F215" s="224">
        <v>0</v>
      </c>
      <c r="G215" s="225">
        <f>(C215*E215)+(F215*(C215*E215))</f>
        <v>0</v>
      </c>
      <c r="H215" s="226">
        <f>(D215*E215)+(F215*(D215*E215))</f>
        <v>0</v>
      </c>
      <c r="I215" s="602"/>
      <c r="J215" s="602"/>
    </row>
    <row r="216" spans="1:46" ht="15" customHeight="1" x14ac:dyDescent="0.2">
      <c r="A216" s="532" t="s">
        <v>229</v>
      </c>
      <c r="B216" s="516" t="s">
        <v>130</v>
      </c>
      <c r="C216" s="249">
        <f>'Hinnat 2015'!D178</f>
        <v>0.61</v>
      </c>
      <c r="D216" s="506"/>
      <c r="E216" s="503"/>
      <c r="F216" s="224">
        <v>0</v>
      </c>
      <c r="G216" s="225">
        <f>(C216*E216)+(F216*(C216*E216))</f>
        <v>0</v>
      </c>
      <c r="H216" s="226">
        <f>(D216*E216)+(F216*(D216*E216))</f>
        <v>0</v>
      </c>
      <c r="I216" s="602"/>
      <c r="J216" s="602"/>
    </row>
    <row r="217" spans="1:46" ht="15" customHeight="1" x14ac:dyDescent="0.2">
      <c r="A217" s="362" t="s">
        <v>438</v>
      </c>
      <c r="B217" s="363" t="s">
        <v>439</v>
      </c>
      <c r="C217" s="511">
        <f>'Hinnat 2015'!D179</f>
        <v>0.21</v>
      </c>
      <c r="D217" s="512"/>
      <c r="E217" s="513"/>
      <c r="F217" s="531">
        <v>0</v>
      </c>
      <c r="G217" s="225">
        <f>(C217*E217)+(F217*(C217*E217))</f>
        <v>0</v>
      </c>
      <c r="H217" s="226">
        <f>(D217*E217)+(F217*(D217*E217))</f>
        <v>0</v>
      </c>
      <c r="I217" s="602"/>
      <c r="J217" s="602"/>
    </row>
    <row r="218" spans="1:46" s="236" customFormat="1" ht="15" customHeight="1" x14ac:dyDescent="0.2">
      <c r="A218" s="196"/>
      <c r="B218" s="195"/>
      <c r="C218" s="233"/>
      <c r="D218" s="195" t="s">
        <v>331</v>
      </c>
      <c r="E218" s="508">
        <f>SUM(E214:E216)</f>
        <v>0</v>
      </c>
      <c r="G218" s="235">
        <f>SUM(G214:G216)</f>
        <v>0</v>
      </c>
      <c r="H218" s="252">
        <f>SUM(H214:H216)</f>
        <v>0</v>
      </c>
    </row>
    <row r="219" spans="1:46" s="295" customFormat="1" ht="15" customHeight="1" x14ac:dyDescent="0.2">
      <c r="A219" s="311"/>
      <c r="B219" s="300"/>
      <c r="C219" s="244"/>
      <c r="D219" s="195" t="s">
        <v>382</v>
      </c>
      <c r="G219" s="244"/>
      <c r="H219" s="237">
        <f>MAX(G214:H214)+MAX(G215:H215)+MAX(G216:H216)</f>
        <v>0</v>
      </c>
    </row>
    <row r="220" spans="1:46" s="295" customFormat="1" ht="15" customHeight="1" x14ac:dyDescent="0.2">
      <c r="A220" s="370"/>
      <c r="B220" s="300"/>
      <c r="C220" s="244"/>
      <c r="G220" s="202"/>
      <c r="H220" s="202"/>
    </row>
    <row r="221" spans="1:46" s="295" customFormat="1" ht="15" customHeight="1" x14ac:dyDescent="0.25">
      <c r="A221" s="605" t="s">
        <v>230</v>
      </c>
      <c r="B221" s="605"/>
      <c r="C221" s="605"/>
      <c r="G221" s="202"/>
      <c r="H221" s="202"/>
    </row>
    <row r="222" spans="1:46" s="295" customFormat="1" ht="15" customHeight="1" x14ac:dyDescent="0.2">
      <c r="A222" s="370"/>
      <c r="B222" s="195"/>
      <c r="C222" s="244"/>
      <c r="G222" s="202"/>
      <c r="H222" s="202"/>
    </row>
    <row r="223" spans="1:46" s="295" customFormat="1" ht="15" customHeight="1" x14ac:dyDescent="0.2">
      <c r="A223" s="195" t="s">
        <v>231</v>
      </c>
      <c r="B223" s="300"/>
      <c r="C223" s="244"/>
      <c r="D223" s="300"/>
      <c r="G223" s="202"/>
      <c r="H223" s="210"/>
    </row>
    <row r="224" spans="1:46" s="295" customFormat="1" ht="15" customHeight="1" x14ac:dyDescent="0.2">
      <c r="A224" s="195" t="s">
        <v>232</v>
      </c>
      <c r="B224" s="300"/>
      <c r="C224" s="244"/>
      <c r="D224" s="300"/>
      <c r="G224" s="202"/>
      <c r="H224" s="210"/>
    </row>
    <row r="225" spans="1:46" s="295" customFormat="1" ht="15" customHeight="1" x14ac:dyDescent="0.2">
      <c r="A225" s="195" t="s">
        <v>233</v>
      </c>
      <c r="B225" s="300"/>
      <c r="C225" s="244"/>
      <c r="D225" s="300"/>
      <c r="G225" s="202"/>
      <c r="H225" s="210"/>
    </row>
    <row r="226" spans="1:46" s="295" customFormat="1" ht="15" customHeight="1" x14ac:dyDescent="0.2">
      <c r="A226" s="195" t="s">
        <v>373</v>
      </c>
      <c r="B226" s="300"/>
      <c r="C226" s="244"/>
      <c r="D226" s="300"/>
      <c r="G226" s="202"/>
      <c r="H226" s="210"/>
    </row>
    <row r="227" spans="1:46" s="295" customFormat="1" ht="15" customHeight="1" x14ac:dyDescent="0.2">
      <c r="A227" s="604" t="s">
        <v>374</v>
      </c>
      <c r="B227" s="604"/>
      <c r="C227" s="244"/>
      <c r="D227" s="300"/>
      <c r="G227" s="202"/>
      <c r="H227" s="210"/>
    </row>
    <row r="228" spans="1:46" s="295" customFormat="1" ht="15" customHeight="1" x14ac:dyDescent="0.2">
      <c r="A228" s="196" t="s">
        <v>375</v>
      </c>
      <c r="B228" s="300"/>
      <c r="C228" s="244"/>
      <c r="D228" s="300"/>
      <c r="G228" s="202"/>
      <c r="H228" s="210"/>
    </row>
    <row r="229" spans="1:46" s="295" customFormat="1" ht="15" customHeight="1" x14ac:dyDescent="0.2">
      <c r="A229" s="195"/>
      <c r="B229" s="300"/>
      <c r="C229" s="244"/>
      <c r="D229" s="300"/>
      <c r="G229" s="202"/>
      <c r="H229" s="210"/>
    </row>
    <row r="230" spans="1:46" s="378" customFormat="1" ht="15" customHeight="1" x14ac:dyDescent="0.2">
      <c r="A230" s="382" t="s">
        <v>30</v>
      </c>
      <c r="B230" s="379"/>
      <c r="C230" s="239" t="s">
        <v>376</v>
      </c>
      <c r="D230" s="379" t="s">
        <v>377</v>
      </c>
      <c r="E230" s="240" t="s">
        <v>378</v>
      </c>
      <c r="F230" s="380" t="s">
        <v>379</v>
      </c>
      <c r="G230" s="240" t="s">
        <v>380</v>
      </c>
      <c r="H230" s="240" t="s">
        <v>377</v>
      </c>
      <c r="I230" s="601" t="s">
        <v>381</v>
      </c>
      <c r="J230" s="601"/>
      <c r="K230" s="300"/>
      <c r="L230" s="300"/>
      <c r="M230" s="300"/>
      <c r="N230" s="300"/>
      <c r="O230" s="300"/>
      <c r="P230" s="300"/>
      <c r="Q230" s="300"/>
      <c r="R230" s="300"/>
      <c r="S230" s="300"/>
      <c r="T230" s="300"/>
      <c r="U230" s="300"/>
      <c r="V230" s="300"/>
      <c r="W230" s="300"/>
      <c r="X230" s="300"/>
      <c r="Y230" s="300"/>
      <c r="Z230" s="300"/>
      <c r="AA230" s="300"/>
      <c r="AB230" s="300"/>
      <c r="AC230" s="300"/>
      <c r="AD230" s="300"/>
      <c r="AE230" s="300"/>
      <c r="AF230" s="300"/>
      <c r="AG230" s="300"/>
      <c r="AH230" s="300"/>
      <c r="AI230" s="300"/>
      <c r="AJ230" s="300"/>
      <c r="AK230" s="300"/>
      <c r="AL230" s="300"/>
      <c r="AM230" s="300"/>
      <c r="AN230" s="300"/>
      <c r="AO230" s="300"/>
      <c r="AP230" s="300"/>
      <c r="AQ230" s="300"/>
      <c r="AR230" s="300"/>
      <c r="AS230" s="300"/>
      <c r="AT230" s="300"/>
    </row>
    <row r="231" spans="1:46" ht="15" customHeight="1" x14ac:dyDescent="0.2">
      <c r="A231" s="387" t="s">
        <v>234</v>
      </c>
      <c r="B231" s="379" t="s">
        <v>235</v>
      </c>
      <c r="C231" s="225">
        <f>'Hinnat 2015'!D188</f>
        <v>0.66</v>
      </c>
      <c r="D231" s="222"/>
      <c r="E231" s="223"/>
      <c r="F231" s="224">
        <v>0</v>
      </c>
      <c r="G231" s="225">
        <f>(C231*E231)+(F231*(C231*E231))</f>
        <v>0</v>
      </c>
      <c r="H231" s="226">
        <f>(D231*E231)+(F231*(D231*E231))</f>
        <v>0</v>
      </c>
      <c r="I231" s="602"/>
      <c r="J231" s="602"/>
    </row>
    <row r="232" spans="1:46" ht="15" customHeight="1" x14ac:dyDescent="0.2">
      <c r="A232" s="387" t="s">
        <v>236</v>
      </c>
      <c r="B232" s="379" t="s">
        <v>237</v>
      </c>
      <c r="C232" s="225">
        <f>'Hinnat 2015'!D189</f>
        <v>0.51</v>
      </c>
      <c r="D232" s="222"/>
      <c r="E232" s="223"/>
      <c r="F232" s="224">
        <v>0</v>
      </c>
      <c r="G232" s="225">
        <f>(C232*E232)+(F232*(C232*E232))</f>
        <v>0</v>
      </c>
      <c r="H232" s="226">
        <f>(D232*E232)+(F232*(D232*E232))</f>
        <v>0</v>
      </c>
      <c r="I232" s="602"/>
      <c r="J232" s="602"/>
    </row>
    <row r="233" spans="1:46" ht="15" customHeight="1" x14ac:dyDescent="0.2">
      <c r="A233" s="387" t="s">
        <v>238</v>
      </c>
      <c r="B233" s="379" t="s">
        <v>239</v>
      </c>
      <c r="C233" s="225">
        <f>'Hinnat 2015'!D190</f>
        <v>0.51</v>
      </c>
      <c r="D233" s="222"/>
      <c r="E233" s="223"/>
      <c r="F233" s="224">
        <v>0</v>
      </c>
      <c r="G233" s="225">
        <f>(C233*E233)+(F233*(C233*E233))</f>
        <v>0</v>
      </c>
      <c r="H233" s="226">
        <f>(D233*E233)+(F233*(D233*E233))</f>
        <v>0</v>
      </c>
      <c r="I233" s="602"/>
      <c r="J233" s="602"/>
    </row>
    <row r="234" spans="1:46" ht="15" customHeight="1" x14ac:dyDescent="0.2">
      <c r="A234" s="387" t="s">
        <v>240</v>
      </c>
      <c r="B234" s="379" t="s">
        <v>241</v>
      </c>
      <c r="C234" s="225">
        <f>'Hinnat 2015'!D191</f>
        <v>0.57999999999999996</v>
      </c>
      <c r="D234" s="222"/>
      <c r="E234" s="223"/>
      <c r="F234" s="224">
        <v>0</v>
      </c>
      <c r="G234" s="225">
        <f>(C234*E234)+(F234*(C234*E234))</f>
        <v>0</v>
      </c>
      <c r="H234" s="226">
        <f>(D234*E234)+(F234*(D234*E234))</f>
        <v>0</v>
      </c>
      <c r="I234" s="602"/>
      <c r="J234" s="602"/>
    </row>
    <row r="235" spans="1:46" ht="15" customHeight="1" x14ac:dyDescent="0.2">
      <c r="A235" s="387" t="s">
        <v>242</v>
      </c>
      <c r="B235" s="379" t="s">
        <v>396</v>
      </c>
      <c r="C235" s="225">
        <f>'Hinnat 2015'!D192</f>
        <v>0.71</v>
      </c>
      <c r="D235" s="222"/>
      <c r="E235" s="223"/>
      <c r="F235" s="224">
        <v>0</v>
      </c>
      <c r="G235" s="225">
        <f>(C235*E235)+(F235*(C235*E235))</f>
        <v>0</v>
      </c>
      <c r="H235" s="226">
        <f>(D235*E235)+(F235*(D235*E235))</f>
        <v>0</v>
      </c>
      <c r="I235" s="602"/>
      <c r="J235" s="602"/>
    </row>
    <row r="236" spans="1:46" s="236" customFormat="1" ht="15" customHeight="1" x14ac:dyDescent="0.2">
      <c r="A236" s="253"/>
      <c r="B236" s="254"/>
      <c r="C236" s="233"/>
      <c r="D236" s="195" t="s">
        <v>331</v>
      </c>
      <c r="E236" s="234">
        <f>SUM(E231:E235)</f>
        <v>0</v>
      </c>
      <c r="G236" s="235">
        <f>SUM(G231:G235)</f>
        <v>0</v>
      </c>
      <c r="H236" s="243">
        <f>SUM(H231:H235)</f>
        <v>0</v>
      </c>
    </row>
    <row r="237" spans="1:46" s="295" customFormat="1" ht="14.25" customHeight="1" x14ac:dyDescent="0.2">
      <c r="A237" s="388"/>
      <c r="B237" s="260"/>
      <c r="C237" s="233"/>
      <c r="D237" s="195" t="s">
        <v>382</v>
      </c>
      <c r="G237" s="244"/>
      <c r="H237" s="237">
        <f>MAX(G231:H231)+MAX(G232:H232)+MAX(G233:H233)+MAX(G234:H234)+MAX(G235:H235)</f>
        <v>0</v>
      </c>
    </row>
    <row r="238" spans="1:46" s="295" customFormat="1" ht="15" customHeight="1" x14ac:dyDescent="0.2">
      <c r="A238" s="389"/>
      <c r="B238" s="300"/>
      <c r="C238" s="244"/>
      <c r="E238" s="260"/>
      <c r="F238" s="259"/>
      <c r="G238" s="259"/>
      <c r="H238" s="260"/>
    </row>
    <row r="239" spans="1:46" s="295" customFormat="1" ht="15" customHeight="1" x14ac:dyDescent="0.2">
      <c r="A239" s="195" t="s">
        <v>244</v>
      </c>
      <c r="B239" s="300"/>
      <c r="C239" s="244"/>
      <c r="G239" s="202"/>
      <c r="H239" s="202"/>
    </row>
    <row r="240" spans="1:46" s="295" customFormat="1" ht="15" customHeight="1" x14ac:dyDescent="0.2">
      <c r="A240" s="195" t="s">
        <v>373</v>
      </c>
      <c r="B240" s="300"/>
      <c r="C240" s="244"/>
      <c r="G240" s="202"/>
      <c r="H240" s="202"/>
    </row>
    <row r="241" spans="1:46" s="295" customFormat="1" ht="15" customHeight="1" x14ac:dyDescent="0.2">
      <c r="A241" s="604" t="s">
        <v>374</v>
      </c>
      <c r="B241" s="604"/>
      <c r="C241" s="244"/>
      <c r="G241" s="202"/>
      <c r="H241" s="202"/>
    </row>
    <row r="242" spans="1:46" s="295" customFormat="1" ht="15" customHeight="1" x14ac:dyDescent="0.2">
      <c r="A242" s="196" t="s">
        <v>375</v>
      </c>
      <c r="B242" s="300"/>
      <c r="C242" s="244"/>
      <c r="G242" s="202"/>
      <c r="H242" s="202"/>
    </row>
    <row r="243" spans="1:46" s="295" customFormat="1" ht="15" customHeight="1" x14ac:dyDescent="0.2">
      <c r="A243" s="195"/>
      <c r="B243" s="300"/>
      <c r="C243" s="244"/>
      <c r="G243" s="202"/>
      <c r="H243" s="202"/>
    </row>
    <row r="244" spans="1:46" s="378" customFormat="1" ht="15" customHeight="1" x14ac:dyDescent="0.2">
      <c r="A244" s="382" t="s">
        <v>30</v>
      </c>
      <c r="B244" s="379"/>
      <c r="C244" s="239" t="s">
        <v>376</v>
      </c>
      <c r="D244" s="379" t="s">
        <v>377</v>
      </c>
      <c r="E244" s="240" t="s">
        <v>378</v>
      </c>
      <c r="F244" s="380" t="s">
        <v>379</v>
      </c>
      <c r="G244" s="240" t="s">
        <v>380</v>
      </c>
      <c r="H244" s="240" t="s">
        <v>377</v>
      </c>
      <c r="I244" s="601" t="s">
        <v>381</v>
      </c>
      <c r="J244" s="601"/>
      <c r="K244" s="300"/>
      <c r="L244" s="300"/>
      <c r="M244" s="300"/>
      <c r="N244" s="300"/>
      <c r="O244" s="300"/>
      <c r="P244" s="300"/>
      <c r="Q244" s="300"/>
      <c r="R244" s="300"/>
      <c r="S244" s="300"/>
      <c r="T244" s="300"/>
      <c r="U244" s="300"/>
      <c r="V244" s="300"/>
      <c r="W244" s="300"/>
      <c r="X244" s="300"/>
      <c r="Y244" s="300"/>
      <c r="Z244" s="300"/>
      <c r="AA244" s="300"/>
      <c r="AB244" s="300"/>
      <c r="AC244" s="300"/>
      <c r="AD244" s="300"/>
      <c r="AE244" s="300"/>
      <c r="AF244" s="300"/>
      <c r="AG244" s="300"/>
      <c r="AH244" s="300"/>
      <c r="AI244" s="300"/>
      <c r="AJ244" s="300"/>
      <c r="AK244" s="300"/>
      <c r="AL244" s="300"/>
      <c r="AM244" s="300"/>
      <c r="AN244" s="300"/>
      <c r="AO244" s="300"/>
      <c r="AP244" s="300"/>
      <c r="AQ244" s="300"/>
      <c r="AR244" s="300"/>
      <c r="AS244" s="300"/>
      <c r="AT244" s="300"/>
    </row>
    <row r="245" spans="1:46" ht="15" customHeight="1" x14ac:dyDescent="0.2">
      <c r="A245" s="387" t="s">
        <v>245</v>
      </c>
      <c r="B245" s="379" t="s">
        <v>246</v>
      </c>
      <c r="C245" s="225">
        <f>'Hinnat 2015'!D196</f>
        <v>0.81</v>
      </c>
      <c r="D245" s="222"/>
      <c r="E245" s="223"/>
      <c r="F245" s="224">
        <v>0</v>
      </c>
      <c r="G245" s="225">
        <f>(C245*E245)+(F245*(C245*E245))</f>
        <v>0</v>
      </c>
      <c r="H245" s="226">
        <f>(D245*E245)+(F245*(D245*E245))</f>
        <v>0</v>
      </c>
      <c r="I245" s="602"/>
      <c r="J245" s="602"/>
    </row>
    <row r="246" spans="1:46" ht="15" customHeight="1" x14ac:dyDescent="0.2">
      <c r="A246" s="387" t="s">
        <v>247</v>
      </c>
      <c r="B246" s="379" t="s">
        <v>248</v>
      </c>
      <c r="C246" s="225">
        <f>'Hinnat 2015'!D197</f>
        <v>0.81</v>
      </c>
      <c r="D246" s="222"/>
      <c r="E246" s="223"/>
      <c r="F246" s="224">
        <v>0</v>
      </c>
      <c r="G246" s="225">
        <f>(C246*E246)+(F246*(C246*E246))</f>
        <v>0</v>
      </c>
      <c r="H246" s="226">
        <f>(D246*E246)+(F246*(D246*E246))</f>
        <v>0</v>
      </c>
      <c r="I246" s="602"/>
      <c r="J246" s="602"/>
    </row>
    <row r="247" spans="1:46" s="236" customFormat="1" ht="15" customHeight="1" x14ac:dyDescent="0.2">
      <c r="A247" s="253"/>
      <c r="B247" s="254"/>
      <c r="C247" s="233"/>
      <c r="D247" s="195" t="s">
        <v>331</v>
      </c>
      <c r="E247" s="234">
        <f>SUM(E245:E246)</f>
        <v>0</v>
      </c>
      <c r="G247" s="235">
        <f>SUM(G245:G246)</f>
        <v>0</v>
      </c>
      <c r="H247" s="243">
        <f>SUM(H245:H246)</f>
        <v>0</v>
      </c>
    </row>
    <row r="248" spans="1:46" s="236" customFormat="1" ht="15" customHeight="1" x14ac:dyDescent="0.2">
      <c r="A248" s="253"/>
      <c r="B248" s="254"/>
      <c r="C248" s="233"/>
      <c r="D248" s="195" t="s">
        <v>382</v>
      </c>
      <c r="E248" s="254"/>
      <c r="F248" s="394"/>
      <c r="G248" s="261"/>
      <c r="H248" s="237">
        <f>MAX(G245:H245)+MAX(G246:H246)</f>
        <v>0</v>
      </c>
    </row>
    <row r="249" spans="1:46" s="295" customFormat="1" ht="15" customHeight="1" x14ac:dyDescent="0.2">
      <c r="A249" s="388"/>
      <c r="B249" s="260"/>
      <c r="C249" s="233"/>
      <c r="D249" s="300"/>
      <c r="G249" s="244"/>
      <c r="H249" s="244"/>
    </row>
    <row r="250" spans="1:46" s="295" customFormat="1" ht="15" customHeight="1" x14ac:dyDescent="0.2">
      <c r="A250" s="195" t="s">
        <v>249</v>
      </c>
      <c r="C250" s="244"/>
      <c r="G250" s="202"/>
      <c r="H250" s="202"/>
    </row>
    <row r="251" spans="1:46" s="295" customFormat="1" ht="15" customHeight="1" x14ac:dyDescent="0.2">
      <c r="A251" s="195" t="s">
        <v>373</v>
      </c>
      <c r="C251" s="244"/>
      <c r="G251" s="202"/>
      <c r="H251" s="202"/>
    </row>
    <row r="252" spans="1:46" s="295" customFormat="1" ht="15" customHeight="1" x14ac:dyDescent="0.2">
      <c r="A252" s="195"/>
      <c r="C252" s="244"/>
      <c r="G252" s="202"/>
      <c r="H252" s="202"/>
    </row>
    <row r="253" spans="1:46" s="378" customFormat="1" ht="15" customHeight="1" x14ac:dyDescent="0.2">
      <c r="A253" s="382" t="s">
        <v>30</v>
      </c>
      <c r="B253" s="379"/>
      <c r="C253" s="262" t="s">
        <v>376</v>
      </c>
      <c r="D253" s="379" t="s">
        <v>377</v>
      </c>
      <c r="E253" s="240" t="s">
        <v>378</v>
      </c>
      <c r="F253" s="380" t="s">
        <v>379</v>
      </c>
      <c r="G253" s="240" t="s">
        <v>380</v>
      </c>
      <c r="H253" s="240" t="s">
        <v>377</v>
      </c>
      <c r="I253" s="601" t="s">
        <v>381</v>
      </c>
      <c r="J253" s="601"/>
      <c r="K253" s="300"/>
      <c r="L253" s="300"/>
      <c r="M253" s="300"/>
      <c r="N253" s="300"/>
      <c r="O253" s="300"/>
      <c r="P253" s="300"/>
      <c r="Q253" s="300"/>
      <c r="R253" s="300"/>
      <c r="S253" s="300"/>
      <c r="T253" s="300"/>
      <c r="U253" s="300"/>
      <c r="V253" s="300"/>
      <c r="W253" s="300"/>
      <c r="X253" s="300"/>
      <c r="Y253" s="300"/>
      <c r="Z253" s="300"/>
      <c r="AA253" s="300"/>
      <c r="AB253" s="300"/>
      <c r="AC253" s="300"/>
      <c r="AD253" s="300"/>
      <c r="AE253" s="300"/>
      <c r="AF253" s="300"/>
      <c r="AG253" s="300"/>
      <c r="AH253" s="300"/>
      <c r="AI253" s="300"/>
      <c r="AJ253" s="300"/>
      <c r="AK253" s="300"/>
      <c r="AL253" s="300"/>
      <c r="AM253" s="300"/>
      <c r="AN253" s="300"/>
      <c r="AO253" s="300"/>
      <c r="AP253" s="300"/>
      <c r="AQ253" s="300"/>
      <c r="AR253" s="300"/>
      <c r="AS253" s="300"/>
      <c r="AT253" s="300"/>
    </row>
    <row r="254" spans="1:46" ht="15" customHeight="1" x14ac:dyDescent="0.2">
      <c r="A254" s="387" t="s">
        <v>250</v>
      </c>
      <c r="B254" s="379" t="s">
        <v>251</v>
      </c>
      <c r="C254" s="225">
        <f>'Hinnat 2015'!D200</f>
        <v>1.55</v>
      </c>
      <c r="D254" s="222"/>
      <c r="E254" s="223"/>
      <c r="F254" s="224">
        <v>0</v>
      </c>
      <c r="G254" s="225">
        <f>(C254*E254)+(F254*(C254*E254))</f>
        <v>0</v>
      </c>
      <c r="H254" s="226">
        <f>(D254*E254)+(F254*(D254*E254))</f>
        <v>0</v>
      </c>
      <c r="I254" s="602"/>
      <c r="J254" s="602"/>
    </row>
    <row r="255" spans="1:46" ht="15" customHeight="1" x14ac:dyDescent="0.2">
      <c r="A255" s="387" t="s">
        <v>252</v>
      </c>
      <c r="B255" s="379" t="s">
        <v>253</v>
      </c>
      <c r="C255" s="225">
        <f>'Hinnat 2015'!D201</f>
        <v>1.89</v>
      </c>
      <c r="D255" s="222"/>
      <c r="E255" s="223"/>
      <c r="F255" s="224">
        <v>0</v>
      </c>
      <c r="G255" s="225">
        <f>(C255*E255)+(F255*(C255*E255))</f>
        <v>0</v>
      </c>
      <c r="H255" s="226">
        <f>(D255*E255)+(F255*(D255*E255))</f>
        <v>0</v>
      </c>
      <c r="I255" s="602"/>
      <c r="J255" s="602"/>
    </row>
    <row r="256" spans="1:46" s="236" customFormat="1" ht="15" customHeight="1" x14ac:dyDescent="0.2">
      <c r="A256" s="253"/>
      <c r="B256" s="254"/>
      <c r="C256" s="233"/>
      <c r="D256" s="195" t="s">
        <v>331</v>
      </c>
      <c r="E256" s="234">
        <f>SUM(E254:E255)</f>
        <v>0</v>
      </c>
      <c r="G256" s="235">
        <f>SUM(G254:G255)</f>
        <v>0</v>
      </c>
      <c r="H256" s="243">
        <f>SUM(H254:H255)</f>
        <v>0</v>
      </c>
    </row>
    <row r="257" spans="1:46" s="295" customFormat="1" ht="15" customHeight="1" x14ac:dyDescent="0.2">
      <c r="A257" s="388"/>
      <c r="B257" s="260"/>
      <c r="C257" s="233"/>
      <c r="D257" s="195" t="s">
        <v>382</v>
      </c>
      <c r="G257" s="244"/>
      <c r="H257" s="237">
        <f>MAX(G254:H254)+MAX(G255:H255)</f>
        <v>0</v>
      </c>
    </row>
    <row r="258" spans="1:46" ht="15" customHeight="1" x14ac:dyDescent="0.2">
      <c r="A258" s="388"/>
      <c r="B258" s="300"/>
      <c r="C258" s="233"/>
      <c r="D258" s="209"/>
      <c r="E258" s="251"/>
      <c r="F258" s="256"/>
      <c r="G258" s="259"/>
      <c r="H258" s="259"/>
    </row>
    <row r="259" spans="1:46" ht="15" customHeight="1" x14ac:dyDescent="0.2">
      <c r="A259" s="390" t="s">
        <v>254</v>
      </c>
      <c r="B259" s="295"/>
      <c r="C259" s="244"/>
      <c r="G259" s="202"/>
      <c r="H259" s="202"/>
    </row>
    <row r="260" spans="1:46" ht="15" customHeight="1" x14ac:dyDescent="0.2">
      <c r="A260" s="195"/>
      <c r="B260" s="295"/>
      <c r="C260" s="244"/>
      <c r="G260" s="202"/>
      <c r="H260" s="202"/>
    </row>
    <row r="261" spans="1:46" ht="15" customHeight="1" x14ac:dyDescent="0.2">
      <c r="A261" s="195" t="s">
        <v>373</v>
      </c>
      <c r="B261" s="295"/>
      <c r="C261" s="244"/>
      <c r="G261" s="202"/>
      <c r="H261" s="202"/>
    </row>
    <row r="262" spans="1:46" s="378" customFormat="1" ht="15" customHeight="1" x14ac:dyDescent="0.2">
      <c r="A262" s="382" t="s">
        <v>30</v>
      </c>
      <c r="B262" s="379"/>
      <c r="C262" s="262" t="s">
        <v>376</v>
      </c>
      <c r="D262" s="379" t="s">
        <v>377</v>
      </c>
      <c r="E262" s="240" t="s">
        <v>378</v>
      </c>
      <c r="F262" s="380" t="s">
        <v>379</v>
      </c>
      <c r="G262" s="240" t="s">
        <v>380</v>
      </c>
      <c r="H262" s="240" t="s">
        <v>377</v>
      </c>
      <c r="I262" s="601" t="s">
        <v>381</v>
      </c>
      <c r="J262" s="601"/>
      <c r="K262" s="300"/>
      <c r="L262" s="300"/>
      <c r="M262" s="300"/>
      <c r="N262" s="300"/>
      <c r="O262" s="300"/>
      <c r="P262" s="300"/>
      <c r="Q262" s="300"/>
      <c r="R262" s="300"/>
      <c r="S262" s="300"/>
      <c r="T262" s="300"/>
      <c r="U262" s="300"/>
      <c r="V262" s="300"/>
      <c r="W262" s="300"/>
      <c r="X262" s="300"/>
      <c r="Y262" s="300"/>
      <c r="Z262" s="300"/>
      <c r="AA262" s="300"/>
      <c r="AB262" s="300"/>
      <c r="AC262" s="300"/>
      <c r="AD262" s="300"/>
      <c r="AE262" s="300"/>
      <c r="AF262" s="300"/>
      <c r="AG262" s="300"/>
      <c r="AH262" s="300"/>
      <c r="AI262" s="300"/>
      <c r="AJ262" s="300"/>
      <c r="AK262" s="300"/>
      <c r="AL262" s="300"/>
      <c r="AM262" s="300"/>
      <c r="AN262" s="300"/>
      <c r="AO262" s="300"/>
      <c r="AP262" s="300"/>
      <c r="AQ262" s="300"/>
      <c r="AR262" s="300"/>
      <c r="AS262" s="300"/>
      <c r="AT262" s="300"/>
    </row>
    <row r="263" spans="1:46" ht="15" customHeight="1" x14ac:dyDescent="0.2">
      <c r="A263" s="387" t="s">
        <v>255</v>
      </c>
      <c r="B263" s="379" t="s">
        <v>256</v>
      </c>
      <c r="C263" s="225">
        <f>'Hinnat 2015'!D204</f>
        <v>0.66</v>
      </c>
      <c r="D263" s="222"/>
      <c r="E263" s="223"/>
      <c r="F263" s="224">
        <v>0</v>
      </c>
      <c r="G263" s="225">
        <f>(C263*E263)+(F263*(C263*E263))</f>
        <v>0</v>
      </c>
      <c r="H263" s="226">
        <f>(D263*E263)+(F263*(D263*E263))</f>
        <v>0</v>
      </c>
      <c r="I263" s="602"/>
      <c r="J263" s="602"/>
    </row>
    <row r="264" spans="1:46" s="295" customFormat="1" ht="15" customHeight="1" x14ac:dyDescent="0.2">
      <c r="A264" s="389"/>
      <c r="B264" s="300"/>
      <c r="C264" s="229"/>
      <c r="D264" s="195" t="s">
        <v>382</v>
      </c>
      <c r="E264" s="260"/>
      <c r="F264" s="395"/>
      <c r="G264" s="259"/>
      <c r="H264" s="237">
        <f>MAX(G262:H262)</f>
        <v>0</v>
      </c>
    </row>
    <row r="265" spans="1:46" ht="15" customHeight="1" x14ac:dyDescent="0.2">
      <c r="A265" s="257"/>
      <c r="B265" s="209"/>
      <c r="C265" s="264"/>
      <c r="D265" s="256"/>
      <c r="E265" s="256"/>
      <c r="F265" s="421"/>
      <c r="G265" s="258"/>
      <c r="H265" s="258"/>
    </row>
    <row r="266" spans="1:46" ht="15" customHeight="1" x14ac:dyDescent="0.2">
      <c r="A266" s="255"/>
      <c r="B266" s="256"/>
      <c r="C266" s="264"/>
      <c r="D266" s="209"/>
      <c r="G266" s="208"/>
      <c r="H266" s="208"/>
    </row>
    <row r="267" spans="1:46" ht="15" customHeight="1" x14ac:dyDescent="0.25">
      <c r="A267" s="238"/>
      <c r="B267" s="245" t="s">
        <v>397</v>
      </c>
      <c r="C267" s="212"/>
      <c r="D267" s="209"/>
      <c r="E267" s="198"/>
      <c r="F267" s="256"/>
      <c r="G267" s="264"/>
      <c r="H267" s="258"/>
    </row>
    <row r="268" spans="1:46" ht="15" customHeight="1" x14ac:dyDescent="0.25">
      <c r="A268" s="238"/>
      <c r="B268" s="95" t="s">
        <v>398</v>
      </c>
      <c r="C268" s="266" t="s">
        <v>399</v>
      </c>
      <c r="D268" s="207" t="s">
        <v>400</v>
      </c>
      <c r="E268" s="207" t="s">
        <v>401</v>
      </c>
      <c r="F268" s="256"/>
      <c r="G268" s="258"/>
      <c r="H268" s="258"/>
    </row>
    <row r="269" spans="1:46" ht="15" customHeight="1" x14ac:dyDescent="0.2">
      <c r="A269" s="238"/>
      <c r="B269" s="220"/>
      <c r="C269" s="268"/>
      <c r="D269" s="269"/>
      <c r="E269" s="270">
        <f t="shared" ref="E269:E278" si="11">C269*D269</f>
        <v>0</v>
      </c>
      <c r="F269" s="256"/>
      <c r="G269" s="264"/>
      <c r="H269" s="258"/>
    </row>
    <row r="270" spans="1:46" ht="15" customHeight="1" x14ac:dyDescent="0.2">
      <c r="A270" s="238"/>
      <c r="B270" s="220"/>
      <c r="C270" s="268"/>
      <c r="D270" s="269"/>
      <c r="E270" s="270">
        <f t="shared" si="11"/>
        <v>0</v>
      </c>
      <c r="F270" s="256"/>
      <c r="G270" s="264"/>
      <c r="H270" s="258"/>
      <c r="I270" s="45"/>
      <c r="J270" s="45"/>
    </row>
    <row r="271" spans="1:46" ht="15" customHeight="1" x14ac:dyDescent="0.2">
      <c r="A271" s="238"/>
      <c r="B271" s="220"/>
      <c r="C271" s="268"/>
      <c r="D271" s="269"/>
      <c r="E271" s="270">
        <f t="shared" si="11"/>
        <v>0</v>
      </c>
      <c r="F271" s="209"/>
      <c r="G271" s="264"/>
      <c r="I271" s="45"/>
      <c r="J271" s="45"/>
    </row>
    <row r="272" spans="1:46" s="45" customFormat="1" ht="15" customHeight="1" x14ac:dyDescent="0.2">
      <c r="A272" s="265"/>
      <c r="B272" s="220"/>
      <c r="C272" s="268"/>
      <c r="D272" s="269"/>
      <c r="E272" s="270">
        <f t="shared" si="11"/>
        <v>0</v>
      </c>
      <c r="F272" s="95"/>
      <c r="G272" s="369"/>
      <c r="H272" s="160"/>
    </row>
    <row r="273" spans="1:10" ht="15" customHeight="1" x14ac:dyDescent="0.2">
      <c r="A273" s="238"/>
      <c r="B273" s="220"/>
      <c r="C273" s="268"/>
      <c r="D273" s="269"/>
      <c r="E273" s="270">
        <f t="shared" si="11"/>
        <v>0</v>
      </c>
      <c r="F273" s="209"/>
      <c r="G273" s="264"/>
      <c r="I273" s="45"/>
      <c r="J273" s="45"/>
    </row>
    <row r="274" spans="1:10" ht="15" customHeight="1" x14ac:dyDescent="0.2">
      <c r="A274" s="238"/>
      <c r="B274" s="220"/>
      <c r="C274" s="268"/>
      <c r="D274" s="269"/>
      <c r="E274" s="270">
        <f t="shared" si="11"/>
        <v>0</v>
      </c>
      <c r="F274" s="209"/>
      <c r="G274" s="264"/>
      <c r="I274" s="45"/>
      <c r="J274" s="45"/>
    </row>
    <row r="275" spans="1:10" ht="15" customHeight="1" x14ac:dyDescent="0.2">
      <c r="A275" s="238"/>
      <c r="B275" s="220"/>
      <c r="C275" s="268"/>
      <c r="D275" s="269"/>
      <c r="E275" s="270">
        <f t="shared" si="11"/>
        <v>0</v>
      </c>
      <c r="F275" s="209"/>
      <c r="G275" s="264"/>
      <c r="I275" s="45"/>
      <c r="J275" s="45"/>
    </row>
    <row r="276" spans="1:10" ht="15" customHeight="1" x14ac:dyDescent="0.2">
      <c r="A276" s="238"/>
      <c r="B276" s="220"/>
      <c r="C276" s="268"/>
      <c r="D276" s="269"/>
      <c r="E276" s="270">
        <f t="shared" si="11"/>
        <v>0</v>
      </c>
      <c r="F276" s="209"/>
      <c r="G276" s="264"/>
    </row>
    <row r="277" spans="1:10" ht="15" customHeight="1" x14ac:dyDescent="0.2">
      <c r="A277" s="238"/>
      <c r="B277" s="220"/>
      <c r="C277" s="268"/>
      <c r="D277" s="269"/>
      <c r="E277" s="270">
        <f t="shared" si="11"/>
        <v>0</v>
      </c>
      <c r="F277" s="209"/>
      <c r="G277" s="264"/>
    </row>
    <row r="278" spans="1:10" s="211" customFormat="1" ht="15" customHeight="1" x14ac:dyDescent="0.2">
      <c r="A278" s="271"/>
      <c r="B278" s="220"/>
      <c r="C278" s="268"/>
      <c r="D278" s="269"/>
      <c r="E278" s="270">
        <f t="shared" si="11"/>
        <v>0</v>
      </c>
      <c r="F278" s="272"/>
      <c r="G278" s="368"/>
      <c r="H278" s="273"/>
      <c r="I278" s="200"/>
      <c r="J278" s="200"/>
    </row>
    <row r="279" spans="1:10" s="211" customFormat="1" ht="15" customHeight="1" x14ac:dyDescent="0.25">
      <c r="A279" s="271"/>
      <c r="B279" s="398" t="s">
        <v>331</v>
      </c>
      <c r="C279" s="268"/>
      <c r="D279" s="399"/>
      <c r="E279" s="270"/>
      <c r="F279" s="272"/>
      <c r="G279" s="368"/>
      <c r="H279" s="273"/>
      <c r="I279" s="200"/>
      <c r="J279" s="200"/>
    </row>
    <row r="280" spans="1:10" s="211" customFormat="1" ht="15" customHeight="1" x14ac:dyDescent="0.25">
      <c r="A280" s="271"/>
      <c r="B280" s="398"/>
      <c r="C280" s="422"/>
      <c r="D280" s="161"/>
      <c r="E280" s="423"/>
      <c r="F280" s="408"/>
      <c r="G280" s="368"/>
      <c r="H280" s="273"/>
      <c r="I280" s="200"/>
      <c r="J280" s="200"/>
    </row>
    <row r="281" spans="1:10" s="160" customFormat="1" ht="15" customHeight="1" x14ac:dyDescent="0.25">
      <c r="A281" s="205"/>
      <c r="B281" s="207"/>
      <c r="C281" s="266"/>
      <c r="D281" s="207"/>
      <c r="E281" s="205"/>
      <c r="F281" s="205"/>
      <c r="G281" s="205"/>
      <c r="H281" s="205"/>
      <c r="I281" s="200"/>
      <c r="J281" s="200"/>
    </row>
    <row r="282" spans="1:10" s="160" customFormat="1" ht="15" customHeight="1" x14ac:dyDescent="0.25">
      <c r="A282" s="402"/>
      <c r="B282" s="403" t="s">
        <v>411</v>
      </c>
      <c r="C282" s="404"/>
      <c r="D282" s="403"/>
      <c r="E282" s="403"/>
      <c r="F282" s="403"/>
      <c r="G282" s="403"/>
      <c r="H282" s="403"/>
      <c r="I282" s="405"/>
      <c r="J282" s="273"/>
    </row>
    <row r="283" spans="1:10" s="160" customFormat="1" ht="15" customHeight="1" x14ac:dyDescent="0.25">
      <c r="A283" s="406"/>
      <c r="B283" s="207"/>
      <c r="C283" s="266"/>
      <c r="D283" s="207"/>
      <c r="E283" s="207"/>
      <c r="F283" s="207"/>
      <c r="G283" s="207"/>
      <c r="H283" s="207"/>
      <c r="I283" s="407"/>
      <c r="J283" s="273"/>
    </row>
    <row r="284" spans="1:10" s="160" customFormat="1" ht="15" customHeight="1" x14ac:dyDescent="0.25">
      <c r="A284" s="406"/>
      <c r="B284" s="290" t="s">
        <v>403</v>
      </c>
      <c r="C284" s="276"/>
      <c r="D284" s="240" t="s">
        <v>378</v>
      </c>
      <c r="E284" s="279">
        <f>SUM(E31,E70,E119,E144,E179,E204,E218,E236,E247,E256,E263)</f>
        <v>0</v>
      </c>
      <c r="F284" s="240" t="s">
        <v>380</v>
      </c>
      <c r="G284" s="280">
        <f>SUM(G31,G70,G119,G144,G179,G204,G218,G236,G247,G256,G263)</f>
        <v>0</v>
      </c>
      <c r="H284" s="252">
        <f>SUM(H31,H70,H119,H144,H179,H204,H218,H236,H247,H256,H263)</f>
        <v>0</v>
      </c>
      <c r="I284" s="407"/>
      <c r="J284" s="205"/>
    </row>
    <row r="285" spans="1:10" s="160" customFormat="1" ht="15" customHeight="1" x14ac:dyDescent="0.25">
      <c r="A285" s="406"/>
      <c r="B285" s="290"/>
      <c r="C285" s="276"/>
      <c r="D285" s="281"/>
      <c r="E285" s="233"/>
      <c r="F285" s="281"/>
      <c r="G285" s="282"/>
      <c r="H285" s="281"/>
      <c r="I285" s="407"/>
      <c r="J285" s="205"/>
    </row>
    <row r="286" spans="1:10" s="160" customFormat="1" ht="15" customHeight="1" x14ac:dyDescent="0.25">
      <c r="A286" s="406"/>
      <c r="B286" s="290" t="s">
        <v>404</v>
      </c>
      <c r="C286" s="276"/>
      <c r="D286" s="240" t="s">
        <v>378</v>
      </c>
      <c r="E286" s="279">
        <f>SUM(E70,E119,E144,E179,E204,E218,E236,E247,E256,E263)</f>
        <v>0</v>
      </c>
      <c r="F286" s="240" t="s">
        <v>380</v>
      </c>
      <c r="G286" s="280">
        <f>SUM(G119,G144,G179,G204,G218,G236,G247,G256,G263)</f>
        <v>0</v>
      </c>
      <c r="H286" s="252">
        <f>SUM(H119,H144,H179,H204,H218,H236,H247,H256,H263)</f>
        <v>0</v>
      </c>
      <c r="I286" s="407"/>
      <c r="J286" s="205"/>
    </row>
    <row r="287" spans="1:10" s="160" customFormat="1" ht="15" customHeight="1" x14ac:dyDescent="0.25">
      <c r="A287" s="406"/>
      <c r="B287" s="290"/>
      <c r="C287" s="276"/>
      <c r="D287" s="281"/>
      <c r="E287" s="233"/>
      <c r="F287" s="281"/>
      <c r="G287" s="282"/>
      <c r="H287" s="281"/>
      <c r="I287" s="407"/>
      <c r="J287" s="205"/>
    </row>
    <row r="288" spans="1:10" s="160" customFormat="1" ht="15" customHeight="1" x14ac:dyDescent="0.25">
      <c r="A288" s="406"/>
      <c r="B288" s="290" t="s">
        <v>405</v>
      </c>
      <c r="C288" s="276"/>
      <c r="D288" s="240" t="s">
        <v>378</v>
      </c>
      <c r="E288" s="279">
        <f>SUM(E31,E70)</f>
        <v>0</v>
      </c>
      <c r="F288" s="240" t="s">
        <v>380</v>
      </c>
      <c r="G288" s="280">
        <f>SUM(G31,G70)</f>
        <v>0</v>
      </c>
      <c r="H288" s="252">
        <f>SUM(H31,H70)</f>
        <v>0</v>
      </c>
      <c r="I288" s="407"/>
      <c r="J288" s="205"/>
    </row>
    <row r="289" spans="1:10" s="160" customFormat="1" ht="15" customHeight="1" x14ac:dyDescent="0.25">
      <c r="A289" s="406"/>
      <c r="B289" s="290"/>
      <c r="C289" s="276"/>
      <c r="D289" s="281"/>
      <c r="E289" s="282"/>
      <c r="F289" s="281"/>
      <c r="G289" s="186"/>
      <c r="H289" s="186"/>
      <c r="I289" s="407"/>
      <c r="J289" s="205"/>
    </row>
    <row r="290" spans="1:10" s="160" customFormat="1" ht="15" customHeight="1" x14ac:dyDescent="0.25">
      <c r="A290" s="406"/>
      <c r="B290" s="290" t="s">
        <v>406</v>
      </c>
      <c r="C290" s="276"/>
      <c r="D290" s="240" t="s">
        <v>378</v>
      </c>
      <c r="E290" s="279">
        <f>C279</f>
        <v>0</v>
      </c>
      <c r="F290" s="240" t="s">
        <v>380</v>
      </c>
      <c r="G290" s="283">
        <f>E279</f>
        <v>0</v>
      </c>
      <c r="H290" s="261"/>
      <c r="I290" s="407"/>
      <c r="J290" s="205"/>
    </row>
    <row r="291" spans="1:10" s="160" customFormat="1" ht="15" customHeight="1" x14ac:dyDescent="0.25">
      <c r="A291" s="406"/>
      <c r="B291" s="290"/>
      <c r="C291" s="276"/>
      <c r="D291" s="281"/>
      <c r="E291" s="284"/>
      <c r="F291" s="296"/>
      <c r="G291" s="284"/>
      <c r="H291" s="261"/>
      <c r="I291" s="407"/>
      <c r="J291" s="205"/>
    </row>
    <row r="292" spans="1:10" s="160" customFormat="1" ht="15" customHeight="1" x14ac:dyDescent="0.25">
      <c r="A292" s="406"/>
      <c r="B292" s="290" t="s">
        <v>412</v>
      </c>
      <c r="C292" s="276"/>
      <c r="D292" s="237">
        <f>H32+H71+H120+H145+H180+H205+H219+H237+H248+H257+H264+E279</f>
        <v>0</v>
      </c>
      <c r="E292" s="284"/>
      <c r="F292" s="296"/>
      <c r="G292" s="284"/>
      <c r="H292" s="261"/>
      <c r="I292" s="407"/>
      <c r="J292" s="205"/>
    </row>
    <row r="293" spans="1:10" s="160" customFormat="1" ht="15" customHeight="1" x14ac:dyDescent="0.25">
      <c r="A293" s="409"/>
      <c r="B293" s="410"/>
      <c r="C293" s="285"/>
      <c r="D293" s="288"/>
      <c r="E293" s="287"/>
      <c r="F293" s="288"/>
      <c r="G293" s="289"/>
      <c r="H293" s="287"/>
      <c r="I293" s="416"/>
      <c r="J293" s="205"/>
    </row>
    <row r="294" spans="1:10" s="160" customFormat="1" ht="15" customHeight="1" x14ac:dyDescent="0.25">
      <c r="A294" s="207"/>
      <c r="B294" s="290"/>
      <c r="C294" s="266"/>
      <c r="D294" s="207"/>
      <c r="E294" s="207"/>
      <c r="F294" s="207"/>
      <c r="G294" s="207"/>
      <c r="H294" s="207"/>
      <c r="J294" s="205"/>
    </row>
    <row r="295" spans="1:10" s="160" customFormat="1" ht="15" customHeight="1" x14ac:dyDescent="0.25">
      <c r="A295" s="207"/>
      <c r="B295" s="290"/>
      <c r="C295" s="266"/>
      <c r="D295" s="207"/>
      <c r="E295" s="207"/>
      <c r="F295" s="207"/>
      <c r="G295" s="207"/>
      <c r="H295" s="207"/>
      <c r="J295" s="205"/>
    </row>
    <row r="296" spans="1:10" s="160" customFormat="1" ht="15" customHeight="1" x14ac:dyDescent="0.25">
      <c r="B296" s="207" t="s">
        <v>408</v>
      </c>
      <c r="E296" s="291" t="s">
        <v>409</v>
      </c>
      <c r="G296" s="207" t="s">
        <v>410</v>
      </c>
      <c r="H296" s="205"/>
      <c r="J296" s="205"/>
    </row>
    <row r="297" spans="1:10" s="160" customFormat="1" ht="15" customHeight="1" x14ac:dyDescent="0.25">
      <c r="A297" s="205"/>
      <c r="B297" s="108"/>
      <c r="C297" s="266"/>
      <c r="D297" s="207"/>
      <c r="E297" s="205"/>
      <c r="F297" s="207"/>
      <c r="G297" s="207"/>
      <c r="H297" s="205"/>
      <c r="I297" s="207"/>
      <c r="J297" s="205"/>
    </row>
    <row r="298" spans="1:10" s="160" customFormat="1" ht="15" customHeight="1" x14ac:dyDescent="0.25">
      <c r="A298" s="205"/>
      <c r="B298" s="108" t="s">
        <v>268</v>
      </c>
      <c r="E298" s="205"/>
      <c r="F298" s="207"/>
      <c r="G298" s="207"/>
      <c r="H298" s="205"/>
      <c r="I298" s="207"/>
      <c r="J298" s="205"/>
    </row>
    <row r="299" spans="1:10" s="211" customFormat="1" ht="15" customHeight="1" x14ac:dyDescent="0.25">
      <c r="A299" s="273"/>
      <c r="C299" s="212"/>
      <c r="D299" s="272"/>
      <c r="E299" s="273"/>
      <c r="F299" s="272"/>
      <c r="G299" s="272"/>
      <c r="H299" s="273"/>
      <c r="I299" s="205"/>
      <c r="J299" s="205"/>
    </row>
    <row r="300" spans="1:10" ht="15" customHeight="1" x14ac:dyDescent="0.25">
      <c r="B300" s="209"/>
      <c r="C300" s="208"/>
      <c r="D300" s="209"/>
      <c r="F300" s="209"/>
      <c r="G300" s="365"/>
      <c r="I300" s="205"/>
      <c r="J300" s="205"/>
    </row>
    <row r="301" spans="1:10" ht="15" customHeight="1" x14ac:dyDescent="0.25">
      <c r="B301" s="209"/>
      <c r="C301" s="208"/>
      <c r="D301" s="209"/>
      <c r="F301" s="209"/>
      <c r="G301" s="365"/>
      <c r="I301" s="205"/>
      <c r="J301" s="205"/>
    </row>
    <row r="302" spans="1:10" ht="15" customHeight="1" x14ac:dyDescent="0.2">
      <c r="B302" s="209"/>
      <c r="C302" s="208"/>
      <c r="D302" s="209"/>
      <c r="F302" s="209"/>
      <c r="G302" s="365"/>
      <c r="I302" s="273"/>
      <c r="J302" s="273"/>
    </row>
    <row r="303" spans="1:10" ht="15" customHeight="1" x14ac:dyDescent="0.2"/>
    <row r="304" spans="1:10" ht="15" customHeight="1" x14ac:dyDescent="0.2"/>
    <row r="322" spans="4:4" x14ac:dyDescent="0.2">
      <c r="D322" s="292"/>
    </row>
  </sheetData>
  <sheetProtection password="A274" sheet="1" objects="1" scenarios="1"/>
  <mergeCells count="138">
    <mergeCell ref="D2:E2"/>
    <mergeCell ref="A5:C5"/>
    <mergeCell ref="A12:B12"/>
    <mergeCell ref="I16:J16"/>
    <mergeCell ref="I17:J17"/>
    <mergeCell ref="I18:J18"/>
    <mergeCell ref="I19:J19"/>
    <mergeCell ref="I20:J20"/>
    <mergeCell ref="I21:J21"/>
    <mergeCell ref="I23:J23"/>
    <mergeCell ref="I24:J24"/>
    <mergeCell ref="I25:J25"/>
    <mergeCell ref="I26:J26"/>
    <mergeCell ref="I27:J27"/>
    <mergeCell ref="A34:C34"/>
    <mergeCell ref="A35:C35"/>
    <mergeCell ref="I46:J46"/>
    <mergeCell ref="I48:J48"/>
    <mergeCell ref="I49:J49"/>
    <mergeCell ref="I50:J50"/>
    <mergeCell ref="I51:J51"/>
    <mergeCell ref="I52:J52"/>
    <mergeCell ref="I53:J53"/>
    <mergeCell ref="I55:J55"/>
    <mergeCell ref="I56:J56"/>
    <mergeCell ref="I57:J57"/>
    <mergeCell ref="I58:J58"/>
    <mergeCell ref="I59:J59"/>
    <mergeCell ref="I60:J60"/>
    <mergeCell ref="I62:J62"/>
    <mergeCell ref="I63:J63"/>
    <mergeCell ref="I64:J64"/>
    <mergeCell ref="I65:J65"/>
    <mergeCell ref="I66:J66"/>
    <mergeCell ref="I67:J67"/>
    <mergeCell ref="I68:J68"/>
    <mergeCell ref="I69:J69"/>
    <mergeCell ref="A73:C73"/>
    <mergeCell ref="A81:B81"/>
    <mergeCell ref="I84:J84"/>
    <mergeCell ref="I86:J86"/>
    <mergeCell ref="I87:J87"/>
    <mergeCell ref="I88:J88"/>
    <mergeCell ref="I89:J89"/>
    <mergeCell ref="I90:J90"/>
    <mergeCell ref="I92:J92"/>
    <mergeCell ref="I93:J93"/>
    <mergeCell ref="I94:J94"/>
    <mergeCell ref="I95:J95"/>
    <mergeCell ref="I97:J97"/>
    <mergeCell ref="I98:J98"/>
    <mergeCell ref="I99:J99"/>
    <mergeCell ref="I100:J100"/>
    <mergeCell ref="I101:J101"/>
    <mergeCell ref="I102:J102"/>
    <mergeCell ref="I103:J103"/>
    <mergeCell ref="I105:J105"/>
    <mergeCell ref="I106:J106"/>
    <mergeCell ref="I107:J107"/>
    <mergeCell ref="I108:J108"/>
    <mergeCell ref="I110:J110"/>
    <mergeCell ref="I111:J111"/>
    <mergeCell ref="I112:J112"/>
    <mergeCell ref="I114:J114"/>
    <mergeCell ref="I115:J115"/>
    <mergeCell ref="I116:J116"/>
    <mergeCell ref="I117:J117"/>
    <mergeCell ref="I118:J118"/>
    <mergeCell ref="A122:C122"/>
    <mergeCell ref="A130:B130"/>
    <mergeCell ref="I133:J133"/>
    <mergeCell ref="I134:J134"/>
    <mergeCell ref="I136:J136"/>
    <mergeCell ref="I137:J137"/>
    <mergeCell ref="I138:J138"/>
    <mergeCell ref="I139:J139"/>
    <mergeCell ref="I140:J140"/>
    <mergeCell ref="I141:J141"/>
    <mergeCell ref="I143:J143"/>
    <mergeCell ref="A147:C147"/>
    <mergeCell ref="I156:J156"/>
    <mergeCell ref="I157:J157"/>
    <mergeCell ref="I158:J158"/>
    <mergeCell ref="I159:J159"/>
    <mergeCell ref="I160:J160"/>
    <mergeCell ref="I161:J161"/>
    <mergeCell ref="I162:J162"/>
    <mergeCell ref="I163:J163"/>
    <mergeCell ref="I164:J164"/>
    <mergeCell ref="I165:J165"/>
    <mergeCell ref="I166:J166"/>
    <mergeCell ref="I167:J167"/>
    <mergeCell ref="I169:J169"/>
    <mergeCell ref="I170:J170"/>
    <mergeCell ref="I171:J171"/>
    <mergeCell ref="I172:J172"/>
    <mergeCell ref="I173:J173"/>
    <mergeCell ref="I174:J174"/>
    <mergeCell ref="I175:J175"/>
    <mergeCell ref="I176:J176"/>
    <mergeCell ref="I177:J177"/>
    <mergeCell ref="I178:J178"/>
    <mergeCell ref="A182:C182"/>
    <mergeCell ref="A190:B190"/>
    <mergeCell ref="I193:J193"/>
    <mergeCell ref="I194:J194"/>
    <mergeCell ref="I195:J195"/>
    <mergeCell ref="I196:J196"/>
    <mergeCell ref="I197:J197"/>
    <mergeCell ref="I198:J198"/>
    <mergeCell ref="I199:J199"/>
    <mergeCell ref="I200:J200"/>
    <mergeCell ref="I201:J201"/>
    <mergeCell ref="I202:J202"/>
    <mergeCell ref="I203:J203"/>
    <mergeCell ref="A207:C207"/>
    <mergeCell ref="I213:J213"/>
    <mergeCell ref="A241:B241"/>
    <mergeCell ref="I244:J244"/>
    <mergeCell ref="I245:J245"/>
    <mergeCell ref="I246:J246"/>
    <mergeCell ref="A221:C221"/>
    <mergeCell ref="A227:B227"/>
    <mergeCell ref="I230:J230"/>
    <mergeCell ref="I231:J231"/>
    <mergeCell ref="I232:J232"/>
    <mergeCell ref="I233:J233"/>
    <mergeCell ref="I253:J253"/>
    <mergeCell ref="I254:J254"/>
    <mergeCell ref="I255:J255"/>
    <mergeCell ref="I262:J262"/>
    <mergeCell ref="I263:J263"/>
    <mergeCell ref="I234:J234"/>
    <mergeCell ref="I235:J235"/>
    <mergeCell ref="I214:J214"/>
    <mergeCell ref="I215:J215"/>
    <mergeCell ref="I216:J216"/>
    <mergeCell ref="I217:J217"/>
  </mergeCells>
  <dataValidations count="8">
    <dataValidation type="list" allowBlank="1" showErrorMessage="1" promptTitle="35%" prompt="Pilarit, palkit, kaarevet pinnat ja ikkunaseinien käsittely erillistyönä" sqref="F22 F28">
      <formula1>"0%,25%,35%,60%,70%"</formula1>
      <formula2>0</formula2>
    </dataValidation>
    <dataValidation type="list" allowBlank="1" showErrorMessage="1" sqref="G267">
      <formula1>"2,4,3,2,5,5"</formula1>
      <formula2>0</formula2>
    </dataValidation>
    <dataValidation type="list" allowBlank="1" showErrorMessage="1" promptTitle="35%" prompt="Pilarit, palkit, kaarevet pinnat ja ikkunaseinien käsittely erillistyönä" sqref="F47 F54 F61">
      <formula1>"0%,10%,20%,35%,45%,55%,70%"</formula1>
      <formula2>0</formula2>
    </dataValidation>
    <dataValidation type="list" allowBlank="1" showErrorMessage="1" promptTitle="35%" prompt="Pilarit, palkit, kaarevet pinnat ja ikkunaseinien käsittely erillistyönä" sqref="F91 F96 F104 F109 F113">
      <formula1>"0%,20%,35%,40%,55%,60%,75%,90%"</formula1>
      <formula2>0</formula2>
    </dataValidation>
    <dataValidation type="list" allowBlank="1" showErrorMessage="1" promptTitle="35%" prompt="Pilarit, palkit, kaarevet pinnat ja ikkunaseinien käsittely erillistyönä" sqref="F168">
      <formula1>"0%,25%"</formula1>
      <formula2>0</formula2>
    </dataValidation>
    <dataValidation type="list" allowBlank="1" showErrorMessage="1" promptTitle="35%" prompt="Pilarit, palkit, kaarevet pinnat ja ikkunaseinien käsittely erillistyönä" sqref="F17:F21 F23:F27 F263:F265 F48:F53 F55:F60 F62:F69 F86:F90 F92:F95 F97:F103 F105:F108 F110:F112 F114:F118 F134:F143 F157:F167 F169:F178 F194:F203 F29:F30 F231:F235 F245:F246 F254:F255 F214:F217">
      <formula1>"0%,10%,15%,20%,25%,30%,35%,40%,45%,50%,55%,60%,65%,70%,75%,80%,85%,90%"</formula1>
      <formula2>0</formula2>
    </dataValidation>
    <dataValidation type="list" allowBlank="1" showErrorMessage="1" sqref="B282">
      <formula1>"Asunto 2,Tila 2"</formula1>
      <formula2>0</formula2>
    </dataValidation>
    <dataValidation type="list" allowBlank="1" showErrorMessage="1" sqref="D2:E2">
      <formula1>"Asunto ,Tila "</formula1>
      <formula2>0</formula2>
    </dataValidation>
  </dataValidations>
  <hyperlinks>
    <hyperlink ref="I2" location="Etusivu!A1" display="Etusivulle"/>
    <hyperlink ref="E296" location="Kokonaisurakka!A1" display="kokonaisurakka"/>
    <hyperlink ref="B298" location="Etusivu!A1" display="Etusivulle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T325"/>
  <sheetViews>
    <sheetView workbookViewId="0">
      <selection activeCell="E29" sqref="E29"/>
    </sheetView>
  </sheetViews>
  <sheetFormatPr defaultRowHeight="12.75" x14ac:dyDescent="0.2"/>
  <cols>
    <col min="1" max="1" width="8.28515625" style="199" customWidth="1"/>
    <col min="2" max="2" width="43.5703125" style="200" customWidth="1"/>
    <col min="3" max="3" width="8.85546875" style="201" customWidth="1"/>
    <col min="4" max="4" width="9.7109375" style="200" customWidth="1"/>
    <col min="5" max="5" width="12" style="200" customWidth="1"/>
    <col min="6" max="6" width="7.140625" style="200" customWidth="1"/>
    <col min="7" max="7" width="14.28515625" style="211" customWidth="1"/>
    <col min="8" max="8" width="16" style="211" customWidth="1"/>
    <col min="9" max="16384" width="9.140625" style="200"/>
  </cols>
  <sheetData>
    <row r="2" spans="1:46" ht="18" x14ac:dyDescent="0.25">
      <c r="B2" s="203" t="s">
        <v>367</v>
      </c>
      <c r="C2" s="200"/>
      <c r="D2" s="608" t="s">
        <v>413</v>
      </c>
      <c r="E2" s="608"/>
      <c r="F2" s="371">
        <v>3</v>
      </c>
      <c r="I2" s="310" t="s">
        <v>268</v>
      </c>
    </row>
    <row r="3" spans="1:46" ht="15.75" x14ac:dyDescent="0.25">
      <c r="B3" s="98"/>
      <c r="C3" s="205"/>
    </row>
    <row r="4" spans="1:46" s="300" customFormat="1" ht="15.75" x14ac:dyDescent="0.25">
      <c r="A4" s="311"/>
      <c r="B4" s="275"/>
      <c r="C4" s="244"/>
      <c r="G4" s="210"/>
      <c r="H4" s="210"/>
    </row>
    <row r="5" spans="1:46" s="295" customFormat="1" ht="15" customHeight="1" x14ac:dyDescent="0.25">
      <c r="A5" s="605" t="s">
        <v>26</v>
      </c>
      <c r="B5" s="605"/>
      <c r="C5" s="605"/>
      <c r="D5" s="300"/>
      <c r="G5" s="202"/>
      <c r="H5" s="202"/>
    </row>
    <row r="6" spans="1:46" s="295" customFormat="1" ht="15" customHeight="1" x14ac:dyDescent="0.25">
      <c r="A6" s="275"/>
      <c r="B6" s="202"/>
      <c r="C6" s="202"/>
      <c r="D6" s="300"/>
      <c r="G6" s="202"/>
      <c r="H6" s="202"/>
    </row>
    <row r="7" spans="1:46" s="295" customFormat="1" ht="15" customHeight="1" x14ac:dyDescent="0.2">
      <c r="A7" s="195" t="s">
        <v>369</v>
      </c>
      <c r="C7" s="305"/>
      <c r="D7" s="300"/>
      <c r="G7" s="202"/>
      <c r="H7" s="202"/>
    </row>
    <row r="8" spans="1:46" s="295" customFormat="1" ht="15" customHeight="1" x14ac:dyDescent="0.2">
      <c r="A8" s="195" t="s">
        <v>370</v>
      </c>
      <c r="C8" s="305"/>
      <c r="D8" s="300"/>
      <c r="G8" s="202"/>
      <c r="H8" s="202"/>
    </row>
    <row r="9" spans="1:46" s="295" customFormat="1" ht="15" customHeight="1" x14ac:dyDescent="0.2">
      <c r="A9" s="195" t="s">
        <v>371</v>
      </c>
      <c r="C9" s="305"/>
      <c r="D9" s="300"/>
      <c r="G9" s="202"/>
      <c r="H9" s="202"/>
    </row>
    <row r="10" spans="1:46" s="295" customFormat="1" ht="15" customHeight="1" x14ac:dyDescent="0.2">
      <c r="A10" s="195" t="s">
        <v>372</v>
      </c>
      <c r="C10" s="305"/>
      <c r="D10" s="300"/>
      <c r="G10" s="202"/>
      <c r="H10" s="202"/>
    </row>
    <row r="11" spans="1:46" s="295" customFormat="1" ht="15" customHeight="1" x14ac:dyDescent="0.2">
      <c r="A11" s="195" t="s">
        <v>373</v>
      </c>
      <c r="C11" s="305"/>
      <c r="D11" s="300"/>
      <c r="G11" s="202"/>
      <c r="H11" s="202"/>
    </row>
    <row r="12" spans="1:46" s="300" customFormat="1" ht="15" customHeight="1" x14ac:dyDescent="0.2">
      <c r="A12" s="604" t="s">
        <v>374</v>
      </c>
      <c r="B12" s="604"/>
      <c r="C12" s="233"/>
      <c r="G12" s="210"/>
      <c r="H12" s="210"/>
    </row>
    <row r="13" spans="1:46" s="300" customFormat="1" ht="15" customHeight="1" x14ac:dyDescent="0.2">
      <c r="A13" s="196" t="s">
        <v>375</v>
      </c>
      <c r="C13" s="233"/>
      <c r="G13" s="210"/>
      <c r="H13" s="210"/>
    </row>
    <row r="14" spans="1:46" s="300" customFormat="1" ht="15" customHeight="1" x14ac:dyDescent="0.2">
      <c r="A14" s="311"/>
      <c r="C14" s="233"/>
      <c r="G14" s="210"/>
      <c r="H14" s="210"/>
    </row>
    <row r="15" spans="1:46" s="295" customFormat="1" ht="15" customHeight="1" x14ac:dyDescent="0.2">
      <c r="A15" s="372" t="s">
        <v>29</v>
      </c>
      <c r="B15" s="373"/>
      <c r="C15" s="374"/>
      <c r="D15" s="373"/>
      <c r="E15" s="373"/>
      <c r="F15" s="373"/>
      <c r="G15" s="213"/>
      <c r="H15" s="213"/>
    </row>
    <row r="16" spans="1:46" s="378" customFormat="1" ht="15" customHeight="1" x14ac:dyDescent="0.2">
      <c r="A16" s="375" t="s">
        <v>30</v>
      </c>
      <c r="B16" s="376"/>
      <c r="C16" s="215" t="s">
        <v>376</v>
      </c>
      <c r="D16" s="376" t="s">
        <v>377</v>
      </c>
      <c r="E16" s="218" t="s">
        <v>378</v>
      </c>
      <c r="F16" s="377" t="s">
        <v>379</v>
      </c>
      <c r="G16" s="218" t="s">
        <v>380</v>
      </c>
      <c r="H16" s="218" t="s">
        <v>377</v>
      </c>
      <c r="I16" s="601" t="s">
        <v>381</v>
      </c>
      <c r="J16" s="601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  <c r="AE16" s="300"/>
      <c r="AF16" s="300"/>
      <c r="AG16" s="300"/>
      <c r="AH16" s="300"/>
      <c r="AI16" s="300"/>
      <c r="AJ16" s="300"/>
      <c r="AK16" s="300"/>
      <c r="AL16" s="300"/>
      <c r="AM16" s="300"/>
      <c r="AN16" s="300"/>
      <c r="AO16" s="300"/>
      <c r="AP16" s="300"/>
      <c r="AQ16" s="300"/>
      <c r="AR16" s="300"/>
      <c r="AS16" s="300"/>
      <c r="AT16" s="300"/>
    </row>
    <row r="17" spans="1:10" ht="15" customHeight="1" x14ac:dyDescent="0.2">
      <c r="A17" s="379" t="s">
        <v>33</v>
      </c>
      <c r="B17" s="379" t="s">
        <v>34</v>
      </c>
      <c r="C17" s="221">
        <f>'Hinnat 2015'!D11</f>
        <v>0.35</v>
      </c>
      <c r="D17" s="222"/>
      <c r="E17" s="223"/>
      <c r="F17" s="224">
        <v>0</v>
      </c>
      <c r="G17" s="225">
        <f t="shared" ref="G17:G29" si="0">(C17*E17)+(F17*(C17*E17))</f>
        <v>0</v>
      </c>
      <c r="H17" s="226">
        <f t="shared" ref="H17:H29" si="1">(D17*E17)+(F17*(D17*E17))</f>
        <v>0</v>
      </c>
      <c r="I17" s="602"/>
      <c r="J17" s="602"/>
    </row>
    <row r="18" spans="1:10" ht="15" customHeight="1" x14ac:dyDescent="0.2">
      <c r="A18" s="379" t="s">
        <v>36</v>
      </c>
      <c r="B18" s="379" t="s">
        <v>37</v>
      </c>
      <c r="C18" s="221">
        <f>'Hinnat 2015'!D12</f>
        <v>0.9</v>
      </c>
      <c r="D18" s="222"/>
      <c r="E18" s="223"/>
      <c r="F18" s="224">
        <v>0</v>
      </c>
      <c r="G18" s="225">
        <f t="shared" si="0"/>
        <v>0</v>
      </c>
      <c r="H18" s="226">
        <f t="shared" si="1"/>
        <v>0</v>
      </c>
      <c r="I18" s="602"/>
      <c r="J18" s="602"/>
    </row>
    <row r="19" spans="1:10" ht="15" customHeight="1" x14ac:dyDescent="0.2">
      <c r="A19" s="379" t="s">
        <v>38</v>
      </c>
      <c r="B19" s="379" t="s">
        <v>39</v>
      </c>
      <c r="C19" s="221">
        <f>'Hinnat 2015'!D13</f>
        <v>0.74</v>
      </c>
      <c r="D19" s="222"/>
      <c r="E19" s="223"/>
      <c r="F19" s="224">
        <v>0</v>
      </c>
      <c r="G19" s="225">
        <f t="shared" si="0"/>
        <v>0</v>
      </c>
      <c r="H19" s="226">
        <f t="shared" si="1"/>
        <v>0</v>
      </c>
      <c r="I19" s="602"/>
      <c r="J19" s="602"/>
    </row>
    <row r="20" spans="1:10" ht="15" customHeight="1" x14ac:dyDescent="0.2">
      <c r="A20" s="379" t="s">
        <v>40</v>
      </c>
      <c r="B20" s="379" t="s">
        <v>41</v>
      </c>
      <c r="C20" s="221">
        <f>'Hinnat 2015'!D14</f>
        <v>0.78</v>
      </c>
      <c r="D20" s="222"/>
      <c r="E20" s="223"/>
      <c r="F20" s="224">
        <v>0</v>
      </c>
      <c r="G20" s="225">
        <f t="shared" si="0"/>
        <v>0</v>
      </c>
      <c r="H20" s="226">
        <f t="shared" si="1"/>
        <v>0</v>
      </c>
      <c r="I20" s="602"/>
      <c r="J20" s="602"/>
    </row>
    <row r="21" spans="1:10" ht="15" customHeight="1" x14ac:dyDescent="0.2">
      <c r="A21" s="379" t="s">
        <v>42</v>
      </c>
      <c r="B21" s="379" t="s">
        <v>43</v>
      </c>
      <c r="C21" s="221">
        <f>'Hinnat 2015'!D15</f>
        <v>0.34</v>
      </c>
      <c r="D21" s="222"/>
      <c r="E21" s="223"/>
      <c r="F21" s="224">
        <v>0</v>
      </c>
      <c r="G21" s="225">
        <f t="shared" si="0"/>
        <v>0</v>
      </c>
      <c r="H21" s="226">
        <f t="shared" si="1"/>
        <v>0</v>
      </c>
      <c r="I21" s="602"/>
      <c r="J21" s="602"/>
    </row>
    <row r="22" spans="1:10" ht="15" customHeight="1" x14ac:dyDescent="0.2">
      <c r="A22" s="380" t="s">
        <v>44</v>
      </c>
      <c r="B22" s="381"/>
      <c r="C22" s="227"/>
      <c r="D22" s="228"/>
      <c r="E22" s="228"/>
      <c r="F22" s="224"/>
      <c r="G22" s="242"/>
      <c r="H22" s="230"/>
    </row>
    <row r="23" spans="1:10" ht="15" customHeight="1" x14ac:dyDescent="0.2">
      <c r="A23" s="379" t="s">
        <v>45</v>
      </c>
      <c r="B23" s="379" t="s">
        <v>34</v>
      </c>
      <c r="C23" s="221">
        <f>'Hinnat 2015'!D17</f>
        <v>0.53</v>
      </c>
      <c r="D23" s="222"/>
      <c r="E23" s="223"/>
      <c r="F23" s="224">
        <v>0</v>
      </c>
      <c r="G23" s="225">
        <f t="shared" si="0"/>
        <v>0</v>
      </c>
      <c r="H23" s="226">
        <f t="shared" si="1"/>
        <v>0</v>
      </c>
      <c r="I23" s="602"/>
      <c r="J23" s="602"/>
    </row>
    <row r="24" spans="1:10" ht="15" customHeight="1" x14ac:dyDescent="0.2">
      <c r="A24" s="379" t="s">
        <v>46</v>
      </c>
      <c r="B24" s="379" t="s">
        <v>37</v>
      </c>
      <c r="C24" s="221">
        <f>'Hinnat 2015'!D18</f>
        <v>1.32</v>
      </c>
      <c r="D24" s="222"/>
      <c r="E24" s="223"/>
      <c r="F24" s="224">
        <v>0</v>
      </c>
      <c r="G24" s="225">
        <f t="shared" si="0"/>
        <v>0</v>
      </c>
      <c r="H24" s="226">
        <f t="shared" si="1"/>
        <v>0</v>
      </c>
      <c r="I24" s="602"/>
      <c r="J24" s="602"/>
    </row>
    <row r="25" spans="1:10" ht="15" customHeight="1" x14ac:dyDescent="0.2">
      <c r="A25" s="379" t="s">
        <v>47</v>
      </c>
      <c r="B25" s="379" t="s">
        <v>39</v>
      </c>
      <c r="C25" s="221">
        <f>'Hinnat 2015'!D19</f>
        <v>0.97</v>
      </c>
      <c r="D25" s="222"/>
      <c r="E25" s="223"/>
      <c r="F25" s="224">
        <v>0</v>
      </c>
      <c r="G25" s="225">
        <f t="shared" si="0"/>
        <v>0</v>
      </c>
      <c r="H25" s="226">
        <f t="shared" si="1"/>
        <v>0</v>
      </c>
      <c r="I25" s="602"/>
      <c r="J25" s="602"/>
    </row>
    <row r="26" spans="1:10" ht="15" customHeight="1" x14ac:dyDescent="0.2">
      <c r="A26" s="379" t="s">
        <v>48</v>
      </c>
      <c r="B26" s="379" t="s">
        <v>49</v>
      </c>
      <c r="C26" s="221">
        <f>'Hinnat 2015'!D20</f>
        <v>0.97</v>
      </c>
      <c r="D26" s="222"/>
      <c r="E26" s="223"/>
      <c r="F26" s="224">
        <v>0</v>
      </c>
      <c r="G26" s="225">
        <f t="shared" si="0"/>
        <v>0</v>
      </c>
      <c r="H26" s="226">
        <f t="shared" si="1"/>
        <v>0</v>
      </c>
      <c r="I26" s="602"/>
      <c r="J26" s="602"/>
    </row>
    <row r="27" spans="1:10" ht="15" customHeight="1" x14ac:dyDescent="0.2">
      <c r="A27" s="379" t="s">
        <v>50</v>
      </c>
      <c r="B27" s="379" t="s">
        <v>43</v>
      </c>
      <c r="C27" s="221">
        <f>'Hinnat 2015'!D21</f>
        <v>0.34</v>
      </c>
      <c r="D27" s="222"/>
      <c r="E27" s="223"/>
      <c r="F27" s="224">
        <v>0</v>
      </c>
      <c r="G27" s="225">
        <f t="shared" si="0"/>
        <v>0</v>
      </c>
      <c r="H27" s="226">
        <f t="shared" si="1"/>
        <v>0</v>
      </c>
      <c r="I27" s="602"/>
      <c r="J27" s="602"/>
    </row>
    <row r="28" spans="1:10" ht="15" customHeight="1" x14ac:dyDescent="0.2">
      <c r="A28" s="380" t="s">
        <v>51</v>
      </c>
      <c r="B28" s="295"/>
      <c r="C28" s="227"/>
      <c r="D28" s="228"/>
      <c r="E28" s="228"/>
      <c r="F28" s="224"/>
      <c r="G28" s="230"/>
      <c r="H28" s="230"/>
    </row>
    <row r="29" spans="1:10" ht="15" customHeight="1" x14ac:dyDescent="0.2">
      <c r="A29" s="379" t="s">
        <v>52</v>
      </c>
      <c r="B29" s="379" t="s">
        <v>53</v>
      </c>
      <c r="C29" s="221">
        <f>'Hinnat 2015'!D23</f>
        <v>3.37</v>
      </c>
      <c r="D29" s="222"/>
      <c r="E29" s="223"/>
      <c r="F29" s="224">
        <v>0</v>
      </c>
      <c r="G29" s="225">
        <f t="shared" si="0"/>
        <v>0</v>
      </c>
      <c r="H29" s="226">
        <f t="shared" si="1"/>
        <v>0</v>
      </c>
    </row>
    <row r="30" spans="1:10" ht="15" customHeight="1" x14ac:dyDescent="0.2">
      <c r="A30" s="517" t="s">
        <v>429</v>
      </c>
      <c r="B30" s="517" t="s">
        <v>430</v>
      </c>
      <c r="C30" s="518">
        <v>0.23</v>
      </c>
      <c r="D30" s="512"/>
      <c r="E30" s="513"/>
      <c r="F30" s="514">
        <f>F29</f>
        <v>0</v>
      </c>
      <c r="G30" s="511">
        <v>0</v>
      </c>
      <c r="H30" s="515">
        <v>0</v>
      </c>
      <c r="I30" s="209"/>
      <c r="J30" s="209"/>
    </row>
    <row r="31" spans="1:10" s="236" customFormat="1" ht="15" customHeight="1" x14ac:dyDescent="0.2">
      <c r="A31" s="195"/>
      <c r="B31" s="195"/>
      <c r="C31" s="233"/>
      <c r="D31" s="195" t="s">
        <v>331</v>
      </c>
      <c r="E31" s="234">
        <f>SUM(E17:E21,E23:E27,E29)</f>
        <v>0</v>
      </c>
      <c r="F31" s="195"/>
      <c r="G31" s="235">
        <f>SUM(G17:G29)</f>
        <v>0</v>
      </c>
      <c r="H31" s="243">
        <f>SUM(H18:H29)</f>
        <v>0</v>
      </c>
    </row>
    <row r="32" spans="1:10" s="295" customFormat="1" ht="15" customHeight="1" x14ac:dyDescent="0.2">
      <c r="A32" s="300"/>
      <c r="B32" s="300"/>
      <c r="C32" s="244"/>
      <c r="D32" s="195" t="s">
        <v>382</v>
      </c>
      <c r="F32" s="300"/>
      <c r="G32" s="210"/>
      <c r="H32" s="237">
        <f>MAX(G17:H17)+MAX(G18:H18)+MAX(G19:H19)+MAX(G21:H21)+MAX(G20:H20)+MAX(G23:H23)+MAX(G24:H24)+MAX(G25:H25)+MAX(G26:H26)+MAX(G27:H27)+MAX(G29:H29)</f>
        <v>0</v>
      </c>
    </row>
    <row r="33" spans="1:46" s="300" customFormat="1" ht="15" customHeight="1" x14ac:dyDescent="0.2">
      <c r="A33" s="297"/>
      <c r="C33" s="233"/>
      <c r="G33" s="210"/>
      <c r="H33" s="210"/>
    </row>
    <row r="34" spans="1:46" s="300" customFormat="1" ht="15" customHeight="1" x14ac:dyDescent="0.25">
      <c r="A34" s="605" t="s">
        <v>54</v>
      </c>
      <c r="B34" s="605"/>
      <c r="C34" s="605"/>
      <c r="G34" s="210"/>
      <c r="H34" s="210"/>
    </row>
    <row r="35" spans="1:46" s="300" customFormat="1" ht="15" customHeight="1" x14ac:dyDescent="0.25">
      <c r="A35" s="605" t="s">
        <v>55</v>
      </c>
      <c r="B35" s="605"/>
      <c r="C35" s="605"/>
      <c r="G35" s="210"/>
      <c r="H35" s="210"/>
    </row>
    <row r="36" spans="1:46" s="300" customFormat="1" ht="15" customHeight="1" x14ac:dyDescent="0.25">
      <c r="A36" s="275"/>
      <c r="B36" s="202"/>
      <c r="C36" s="202"/>
      <c r="G36" s="210"/>
      <c r="H36" s="210"/>
    </row>
    <row r="37" spans="1:46" s="295" customFormat="1" ht="15" customHeight="1" x14ac:dyDescent="0.2">
      <c r="A37" s="195" t="s">
        <v>383</v>
      </c>
      <c r="C37" s="244"/>
      <c r="G37" s="202"/>
      <c r="H37" s="202"/>
    </row>
    <row r="38" spans="1:46" s="295" customFormat="1" ht="15" customHeight="1" x14ac:dyDescent="0.2">
      <c r="A38" s="195" t="s">
        <v>384</v>
      </c>
      <c r="C38" s="244"/>
      <c r="G38" s="202"/>
      <c r="H38" s="202"/>
    </row>
    <row r="39" spans="1:46" s="295" customFormat="1" ht="15" customHeight="1" x14ac:dyDescent="0.2">
      <c r="A39" s="195" t="s">
        <v>370</v>
      </c>
      <c r="C39" s="305"/>
      <c r="D39" s="300"/>
      <c r="G39" s="202"/>
      <c r="H39" s="202"/>
    </row>
    <row r="40" spans="1:46" s="295" customFormat="1" ht="15" customHeight="1" x14ac:dyDescent="0.2">
      <c r="A40" s="195" t="s">
        <v>371</v>
      </c>
      <c r="C40" s="305"/>
      <c r="D40" s="300"/>
      <c r="G40" s="202"/>
      <c r="H40" s="202"/>
    </row>
    <row r="41" spans="1:46" s="295" customFormat="1" ht="15" customHeight="1" x14ac:dyDescent="0.2">
      <c r="A41" s="195" t="s">
        <v>372</v>
      </c>
      <c r="C41" s="305"/>
      <c r="D41" s="300"/>
      <c r="G41" s="202"/>
      <c r="H41" s="202"/>
    </row>
    <row r="42" spans="1:46" s="295" customFormat="1" ht="15" customHeight="1" x14ac:dyDescent="0.2">
      <c r="A42" s="195" t="s">
        <v>373</v>
      </c>
      <c r="C42" s="305"/>
      <c r="D42" s="300"/>
      <c r="G42" s="202"/>
      <c r="H42" s="202"/>
    </row>
    <row r="43" spans="1:46" s="295" customFormat="1" ht="15" customHeight="1" x14ac:dyDescent="0.2">
      <c r="A43" s="196" t="s">
        <v>374</v>
      </c>
      <c r="C43" s="305"/>
      <c r="D43" s="300"/>
      <c r="G43" s="202"/>
      <c r="H43" s="202"/>
    </row>
    <row r="44" spans="1:46" s="295" customFormat="1" ht="15" customHeight="1" x14ac:dyDescent="0.2">
      <c r="A44" s="196" t="s">
        <v>375</v>
      </c>
      <c r="C44" s="305"/>
      <c r="D44" s="300"/>
      <c r="G44" s="202"/>
      <c r="H44" s="202"/>
    </row>
    <row r="45" spans="1:46" s="295" customFormat="1" ht="15" customHeight="1" x14ac:dyDescent="0.2">
      <c r="A45" s="195"/>
      <c r="C45" s="305"/>
      <c r="D45" s="300"/>
      <c r="G45" s="202"/>
      <c r="H45" s="202"/>
    </row>
    <row r="46" spans="1:46" s="378" customFormat="1" ht="15" customHeight="1" x14ac:dyDescent="0.2">
      <c r="A46" s="382" t="s">
        <v>30</v>
      </c>
      <c r="B46" s="379"/>
      <c r="C46" s="239" t="s">
        <v>376</v>
      </c>
      <c r="D46" s="379" t="s">
        <v>377</v>
      </c>
      <c r="E46" s="240" t="s">
        <v>378</v>
      </c>
      <c r="F46" s="380" t="s">
        <v>379</v>
      </c>
      <c r="G46" s="240" t="s">
        <v>380</v>
      </c>
      <c r="H46" s="240" t="s">
        <v>377</v>
      </c>
      <c r="I46" s="601" t="s">
        <v>381</v>
      </c>
      <c r="J46" s="601"/>
      <c r="K46" s="300"/>
      <c r="L46" s="300"/>
      <c r="M46" s="300"/>
      <c r="N46" s="300"/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0"/>
      <c r="AB46" s="300"/>
      <c r="AC46" s="300"/>
      <c r="AD46" s="300"/>
      <c r="AE46" s="300"/>
      <c r="AF46" s="300"/>
      <c r="AG46" s="300"/>
      <c r="AH46" s="300"/>
      <c r="AI46" s="300"/>
      <c r="AJ46" s="300"/>
      <c r="AK46" s="300"/>
      <c r="AL46" s="300"/>
      <c r="AM46" s="300"/>
      <c r="AN46" s="300"/>
      <c r="AO46" s="300"/>
      <c r="AP46" s="300"/>
      <c r="AQ46" s="300"/>
      <c r="AR46" s="300"/>
      <c r="AS46" s="300"/>
      <c r="AT46" s="300"/>
    </row>
    <row r="47" spans="1:46" s="295" customFormat="1" ht="15" customHeight="1" x14ac:dyDescent="0.2">
      <c r="A47" s="380" t="s">
        <v>58</v>
      </c>
      <c r="B47" s="381"/>
      <c r="C47" s="230"/>
      <c r="D47" s="391"/>
      <c r="E47" s="391"/>
      <c r="F47" s="392"/>
      <c r="G47" s="242"/>
      <c r="H47" s="242"/>
    </row>
    <row r="48" spans="1:46" s="295" customFormat="1" ht="15" customHeight="1" x14ac:dyDescent="0.2">
      <c r="A48" s="379" t="s">
        <v>59</v>
      </c>
      <c r="B48" s="379" t="s">
        <v>60</v>
      </c>
      <c r="C48" s="230"/>
      <c r="D48" s="391"/>
      <c r="E48" s="391"/>
      <c r="F48" s="392"/>
      <c r="G48" s="242"/>
      <c r="H48" s="242"/>
      <c r="I48" s="607"/>
      <c r="J48" s="607"/>
    </row>
    <row r="49" spans="1:10" ht="15" customHeight="1" x14ac:dyDescent="0.2">
      <c r="A49" s="379"/>
      <c r="B49" s="379" t="s">
        <v>61</v>
      </c>
      <c r="C49" s="225">
        <f>'Hinnat 2015'!D35</f>
        <v>0.75</v>
      </c>
      <c r="D49" s="222"/>
      <c r="E49" s="223"/>
      <c r="F49" s="224">
        <v>0</v>
      </c>
      <c r="G49" s="225">
        <f>(C49*E49)+(F49*(C49*E49))</f>
        <v>0</v>
      </c>
      <c r="H49" s="226">
        <f>(D49*E49)+(F49*(D49*E49))</f>
        <v>0</v>
      </c>
      <c r="I49" s="602"/>
      <c r="J49" s="602"/>
    </row>
    <row r="50" spans="1:10" ht="15" customHeight="1" x14ac:dyDescent="0.2">
      <c r="A50" s="379"/>
      <c r="B50" s="379" t="s">
        <v>62</v>
      </c>
      <c r="C50" s="230"/>
      <c r="D50" s="228"/>
      <c r="E50" s="228"/>
      <c r="F50" s="241"/>
      <c r="G50" s="242"/>
      <c r="H50" s="230"/>
      <c r="I50" s="602"/>
      <c r="J50" s="602"/>
    </row>
    <row r="51" spans="1:10" ht="15" customHeight="1" x14ac:dyDescent="0.2">
      <c r="A51" s="379" t="s">
        <v>63</v>
      </c>
      <c r="B51" s="379" t="s">
        <v>64</v>
      </c>
      <c r="C51" s="225">
        <f>'Hinnat 2015'!D37</f>
        <v>0.54</v>
      </c>
      <c r="D51" s="222"/>
      <c r="E51" s="223"/>
      <c r="F51" s="224">
        <v>0</v>
      </c>
      <c r="G51" s="225">
        <f>(C51*E51)+(F51*(C51*E51))</f>
        <v>0</v>
      </c>
      <c r="H51" s="226">
        <f>(D51*E51)+(F51*(D51*E51))</f>
        <v>0</v>
      </c>
      <c r="I51" s="602"/>
      <c r="J51" s="602"/>
    </row>
    <row r="52" spans="1:10" ht="13.5" customHeight="1" x14ac:dyDescent="0.2">
      <c r="A52" s="379"/>
      <c r="B52" s="379" t="s">
        <v>65</v>
      </c>
      <c r="C52" s="230"/>
      <c r="D52" s="228"/>
      <c r="E52" s="228"/>
      <c r="F52" s="241"/>
      <c r="G52" s="242"/>
      <c r="H52" s="230"/>
      <c r="I52" s="602"/>
      <c r="J52" s="602"/>
    </row>
    <row r="53" spans="1:10" ht="15" customHeight="1" x14ac:dyDescent="0.2">
      <c r="A53" s="379" t="s">
        <v>66</v>
      </c>
      <c r="B53" s="379" t="s">
        <v>67</v>
      </c>
      <c r="C53" s="225">
        <f>'Hinnat 2015'!D39</f>
        <v>0.47</v>
      </c>
      <c r="D53" s="222"/>
      <c r="E53" s="223"/>
      <c r="F53" s="224">
        <v>0</v>
      </c>
      <c r="G53" s="225">
        <f>(C53*E53)+(F53*(C53*E53))</f>
        <v>0</v>
      </c>
      <c r="H53" s="226">
        <f>(D53*E53)+(F53*(D53*E53))</f>
        <v>0</v>
      </c>
      <c r="I53" s="602"/>
      <c r="J53" s="602"/>
    </row>
    <row r="54" spans="1:10" ht="15" customHeight="1" x14ac:dyDescent="0.2">
      <c r="A54" s="380" t="s">
        <v>68</v>
      </c>
      <c r="B54" s="295"/>
      <c r="C54" s="230"/>
      <c r="D54" s="228"/>
      <c r="E54" s="228"/>
      <c r="F54" s="241"/>
      <c r="G54" s="242"/>
      <c r="H54" s="230"/>
    </row>
    <row r="55" spans="1:10" ht="15" customHeight="1" x14ac:dyDescent="0.2">
      <c r="A55" s="379" t="s">
        <v>69</v>
      </c>
      <c r="B55" s="379" t="s">
        <v>60</v>
      </c>
      <c r="C55" s="230"/>
      <c r="D55" s="228"/>
      <c r="E55" s="228"/>
      <c r="F55" s="241"/>
      <c r="G55" s="242"/>
      <c r="H55" s="242"/>
      <c r="I55" s="609"/>
      <c r="J55" s="609"/>
    </row>
    <row r="56" spans="1:10" ht="15" customHeight="1" x14ac:dyDescent="0.2">
      <c r="A56" s="379"/>
      <c r="B56" s="379" t="s">
        <v>61</v>
      </c>
      <c r="C56" s="225">
        <f>'Hinnat 2015'!D42</f>
        <v>0.94</v>
      </c>
      <c r="D56" s="222"/>
      <c r="E56" s="223"/>
      <c r="F56" s="224">
        <v>0</v>
      </c>
      <c r="G56" s="225">
        <f>(C56*E56)+(F56*(C56*E56))</f>
        <v>0</v>
      </c>
      <c r="H56" s="226">
        <f>(D56*E56)+(F56*(D56*E56))</f>
        <v>0</v>
      </c>
      <c r="I56" s="602"/>
      <c r="J56" s="602"/>
    </row>
    <row r="57" spans="1:10" ht="15" customHeight="1" x14ac:dyDescent="0.2">
      <c r="A57" s="379" t="s">
        <v>70</v>
      </c>
      <c r="B57" s="379" t="s">
        <v>62</v>
      </c>
      <c r="C57" s="230"/>
      <c r="D57" s="228"/>
      <c r="E57" s="228"/>
      <c r="F57" s="241"/>
      <c r="G57" s="242"/>
      <c r="H57" s="230"/>
      <c r="I57" s="602"/>
      <c r="J57" s="602"/>
    </row>
    <row r="58" spans="1:10" ht="15" customHeight="1" x14ac:dyDescent="0.2">
      <c r="A58" s="383"/>
      <c r="B58" s="379" t="s">
        <v>64</v>
      </c>
      <c r="C58" s="225">
        <f>'Hinnat 2015'!D44</f>
        <v>0.67</v>
      </c>
      <c r="D58" s="222"/>
      <c r="E58" s="223"/>
      <c r="F58" s="224">
        <v>0</v>
      </c>
      <c r="G58" s="225">
        <f>(C58*E58)+(F58*(C58*E58))</f>
        <v>0</v>
      </c>
      <c r="H58" s="226">
        <f>(D58*E58)+(F58*(D58*E58))</f>
        <v>0</v>
      </c>
      <c r="I58" s="602"/>
      <c r="J58" s="602"/>
    </row>
    <row r="59" spans="1:10" ht="15" customHeight="1" x14ac:dyDescent="0.2">
      <c r="A59" s="379" t="s">
        <v>71</v>
      </c>
      <c r="B59" s="379" t="s">
        <v>65</v>
      </c>
      <c r="C59" s="230"/>
      <c r="D59" s="228"/>
      <c r="E59" s="228"/>
      <c r="F59" s="241"/>
      <c r="G59" s="242"/>
      <c r="H59" s="230"/>
      <c r="I59" s="602"/>
      <c r="J59" s="602"/>
    </row>
    <row r="60" spans="1:10" ht="15" customHeight="1" x14ac:dyDescent="0.2">
      <c r="A60" s="379"/>
      <c r="B60" s="379" t="s">
        <v>67</v>
      </c>
      <c r="C60" s="225">
        <f>'Hinnat 2015'!D46</f>
        <v>0.57999999999999996</v>
      </c>
      <c r="D60" s="222"/>
      <c r="E60" s="223"/>
      <c r="F60" s="224">
        <v>0</v>
      </c>
      <c r="G60" s="225">
        <f>(C60*E60)+(F60*(C60*E60))</f>
        <v>0</v>
      </c>
      <c r="H60" s="226">
        <f>(D60*E60)+(F60*(D60*E60))</f>
        <v>0</v>
      </c>
      <c r="I60" s="602"/>
      <c r="J60" s="602"/>
    </row>
    <row r="61" spans="1:10" ht="15" customHeight="1" x14ac:dyDescent="0.2">
      <c r="A61" s="380" t="s">
        <v>72</v>
      </c>
      <c r="B61" s="295"/>
      <c r="C61" s="230"/>
      <c r="D61" s="228"/>
      <c r="E61" s="228"/>
      <c r="F61" s="241"/>
      <c r="G61" s="242"/>
      <c r="H61" s="230"/>
    </row>
    <row r="62" spans="1:10" ht="15" customHeight="1" x14ac:dyDescent="0.2">
      <c r="A62" s="379" t="s">
        <v>73</v>
      </c>
      <c r="B62" s="379" t="s">
        <v>74</v>
      </c>
      <c r="C62" s="230"/>
      <c r="D62" s="228"/>
      <c r="E62" s="228"/>
      <c r="F62" s="241"/>
      <c r="G62" s="242"/>
      <c r="H62" s="230"/>
      <c r="I62" s="602"/>
      <c r="J62" s="602"/>
    </row>
    <row r="63" spans="1:10" ht="15" customHeight="1" x14ac:dyDescent="0.2">
      <c r="A63" s="379"/>
      <c r="B63" s="379" t="s">
        <v>75</v>
      </c>
      <c r="C63" s="225">
        <f>'Hinnat 2015'!D49</f>
        <v>0.94</v>
      </c>
      <c r="D63" s="222"/>
      <c r="E63" s="223"/>
      <c r="F63" s="224">
        <v>0</v>
      </c>
      <c r="G63" s="225">
        <f>(C63*E63)+(F63*(C63*E63))</f>
        <v>0</v>
      </c>
      <c r="H63" s="226">
        <f>(D63*E63)+(F63*(D63*E63))</f>
        <v>0</v>
      </c>
      <c r="I63" s="602"/>
      <c r="J63" s="602"/>
    </row>
    <row r="64" spans="1:10" ht="15" customHeight="1" x14ac:dyDescent="0.2">
      <c r="A64" s="379" t="s">
        <v>77</v>
      </c>
      <c r="B64" s="379" t="s">
        <v>74</v>
      </c>
      <c r="C64" s="230"/>
      <c r="D64" s="228"/>
      <c r="E64" s="228"/>
      <c r="F64" s="241"/>
      <c r="G64" s="242"/>
      <c r="H64" s="230"/>
      <c r="I64" s="602"/>
      <c r="J64" s="602"/>
    </row>
    <row r="65" spans="1:10" ht="15" customHeight="1" x14ac:dyDescent="0.2">
      <c r="A65" s="379"/>
      <c r="B65" s="379" t="s">
        <v>78</v>
      </c>
      <c r="C65" s="225">
        <f>'Hinnat 2015'!D51</f>
        <v>0.67</v>
      </c>
      <c r="D65" s="222"/>
      <c r="E65" s="223"/>
      <c r="F65" s="224">
        <v>0</v>
      </c>
      <c r="G65" s="225">
        <f>(C65*E65)+(F65*(C65*E65))</f>
        <v>0</v>
      </c>
      <c r="H65" s="226">
        <f>(D65*E65)+(F65*(D65*E65))</f>
        <v>0</v>
      </c>
      <c r="I65" s="602"/>
      <c r="J65" s="602"/>
    </row>
    <row r="66" spans="1:10" ht="15" customHeight="1" x14ac:dyDescent="0.2">
      <c r="A66" s="379" t="s">
        <v>79</v>
      </c>
      <c r="B66" s="379" t="s">
        <v>80</v>
      </c>
      <c r="C66" s="230"/>
      <c r="D66" s="228"/>
      <c r="E66" s="228"/>
      <c r="F66" s="241"/>
      <c r="G66" s="242"/>
      <c r="H66" s="230"/>
      <c r="I66" s="602"/>
      <c r="J66" s="602"/>
    </row>
    <row r="67" spans="1:10" ht="15" customHeight="1" x14ac:dyDescent="0.2">
      <c r="A67" s="379"/>
      <c r="B67" s="379" t="s">
        <v>81</v>
      </c>
      <c r="C67" s="225">
        <f>'Hinnat 2015'!D53</f>
        <v>1.1100000000000001</v>
      </c>
      <c r="D67" s="222"/>
      <c r="E67" s="223"/>
      <c r="F67" s="224">
        <v>0</v>
      </c>
      <c r="G67" s="225">
        <f>(C67*E67)+(F67*(C67*E67))</f>
        <v>0</v>
      </c>
      <c r="H67" s="226">
        <f>(D67*E67)+(F67*(D67*E67))</f>
        <v>0</v>
      </c>
      <c r="I67" s="602"/>
      <c r="J67" s="602"/>
    </row>
    <row r="68" spans="1:10" ht="15" customHeight="1" x14ac:dyDescent="0.2">
      <c r="A68" s="379" t="s">
        <v>82</v>
      </c>
      <c r="B68" s="379" t="s">
        <v>83</v>
      </c>
      <c r="C68" s="225">
        <f>'Hinnat 2015'!D54</f>
        <v>0.16</v>
      </c>
      <c r="D68" s="222"/>
      <c r="E68" s="223"/>
      <c r="F68" s="224">
        <v>0</v>
      </c>
      <c r="G68" s="225">
        <f>(C68*E68)+(F68*(C68*E68))</f>
        <v>0</v>
      </c>
      <c r="H68" s="226">
        <f>(D68*E68)+(F68*(D68*E68))</f>
        <v>0</v>
      </c>
      <c r="I68" s="602"/>
      <c r="J68" s="602"/>
    </row>
    <row r="69" spans="1:10" ht="15" customHeight="1" x14ac:dyDescent="0.2">
      <c r="A69" s="379" t="s">
        <v>84</v>
      </c>
      <c r="B69" s="379" t="s">
        <v>85</v>
      </c>
      <c r="C69" s="225">
        <f>'Hinnat 2015'!D55</f>
        <v>0.46</v>
      </c>
      <c r="D69" s="222"/>
      <c r="E69" s="223"/>
      <c r="F69" s="224">
        <v>0</v>
      </c>
      <c r="G69" s="225">
        <f>(C69*E69)+(F69*(C69*E69))</f>
        <v>0</v>
      </c>
      <c r="H69" s="226">
        <f>(D69*E69)+(F69*(D69*E69))</f>
        <v>0</v>
      </c>
      <c r="I69" s="602"/>
      <c r="J69" s="602"/>
    </row>
    <row r="70" spans="1:10" s="236" customFormat="1" ht="15" customHeight="1" x14ac:dyDescent="0.2">
      <c r="A70" s="196"/>
      <c r="B70" s="195"/>
      <c r="C70" s="233"/>
      <c r="D70" s="195" t="s">
        <v>331</v>
      </c>
      <c r="E70" s="234">
        <f>SUM(E48:E53,E55:E60,E62:E69)</f>
        <v>0</v>
      </c>
      <c r="G70" s="235">
        <f>SUM(G47:G69)</f>
        <v>0</v>
      </c>
      <c r="H70" s="243">
        <f>SUM(H47:H69)</f>
        <v>0</v>
      </c>
    </row>
    <row r="71" spans="1:10" s="295" customFormat="1" ht="15" customHeight="1" x14ac:dyDescent="0.2">
      <c r="A71" s="311"/>
      <c r="B71" s="300"/>
      <c r="C71" s="244"/>
      <c r="D71" s="195" t="s">
        <v>382</v>
      </c>
      <c r="G71" s="244"/>
      <c r="H71" s="237">
        <f>MAX(G49:H49)+MAX(G51:H51)+MAX(G53:H53)+MAX(G56:H56)+MAX(G58:H58)+MAX(G60:H60)+MAX(G63:H63)+MAX(G65:H65)+MAX(G67:H67)+MAX(G68:H68)+MAX(G69:H69)</f>
        <v>0</v>
      </c>
    </row>
    <row r="72" spans="1:10" s="295" customFormat="1" ht="15" customHeight="1" x14ac:dyDescent="0.2">
      <c r="A72" s="370"/>
      <c r="B72" s="195"/>
      <c r="C72" s="233"/>
      <c r="G72" s="202"/>
      <c r="H72" s="202"/>
    </row>
    <row r="73" spans="1:10" s="295" customFormat="1" ht="15" customHeight="1" x14ac:dyDescent="0.25">
      <c r="A73" s="605" t="s">
        <v>86</v>
      </c>
      <c r="B73" s="605"/>
      <c r="C73" s="605"/>
      <c r="D73" s="300"/>
      <c r="F73" s="300"/>
      <c r="G73" s="210"/>
      <c r="H73" s="202"/>
    </row>
    <row r="74" spans="1:10" s="295" customFormat="1" ht="15" customHeight="1" x14ac:dyDescent="0.25">
      <c r="A74" s="311"/>
      <c r="B74" s="307"/>
      <c r="C74" s="244"/>
      <c r="D74" s="300"/>
      <c r="F74" s="300"/>
      <c r="G74" s="210"/>
      <c r="H74" s="202"/>
    </row>
    <row r="75" spans="1:10" s="295" customFormat="1" ht="15" customHeight="1" x14ac:dyDescent="0.2">
      <c r="A75" s="195" t="s">
        <v>385</v>
      </c>
      <c r="C75" s="384"/>
      <c r="G75" s="202"/>
      <c r="H75" s="202"/>
    </row>
    <row r="76" spans="1:10" s="295" customFormat="1" ht="15" customHeight="1" x14ac:dyDescent="0.2">
      <c r="A76" s="195" t="s">
        <v>386</v>
      </c>
      <c r="C76" s="244"/>
      <c r="G76" s="202"/>
      <c r="H76" s="202"/>
    </row>
    <row r="77" spans="1:10" s="295" customFormat="1" ht="15" customHeight="1" x14ac:dyDescent="0.2">
      <c r="A77" s="195" t="s">
        <v>371</v>
      </c>
      <c r="B77" s="300"/>
      <c r="C77" s="244"/>
      <c r="G77" s="202"/>
      <c r="H77" s="202"/>
    </row>
    <row r="78" spans="1:10" s="295" customFormat="1" ht="15" customHeight="1" x14ac:dyDescent="0.2">
      <c r="A78" s="195" t="s">
        <v>387</v>
      </c>
      <c r="B78" s="300"/>
      <c r="C78" s="244"/>
      <c r="G78" s="202"/>
      <c r="H78" s="202"/>
    </row>
    <row r="79" spans="1:10" s="295" customFormat="1" ht="15" customHeight="1" x14ac:dyDescent="0.2">
      <c r="A79" s="195" t="s">
        <v>372</v>
      </c>
      <c r="B79" s="300"/>
      <c r="C79" s="244"/>
      <c r="G79" s="202"/>
      <c r="H79" s="202"/>
    </row>
    <row r="80" spans="1:10" s="295" customFormat="1" ht="15" customHeight="1" x14ac:dyDescent="0.2">
      <c r="A80" s="195" t="s">
        <v>373</v>
      </c>
      <c r="B80" s="300"/>
      <c r="C80" s="244"/>
      <c r="G80" s="202"/>
      <c r="H80" s="202"/>
    </row>
    <row r="81" spans="1:46" s="295" customFormat="1" ht="15" customHeight="1" x14ac:dyDescent="0.2">
      <c r="A81" s="604" t="s">
        <v>374</v>
      </c>
      <c r="B81" s="604"/>
      <c r="C81" s="244"/>
      <c r="G81" s="202"/>
      <c r="H81" s="202"/>
    </row>
    <row r="82" spans="1:46" s="295" customFormat="1" ht="15" customHeight="1" x14ac:dyDescent="0.2">
      <c r="A82" s="196" t="s">
        <v>375</v>
      </c>
      <c r="B82" s="300"/>
      <c r="C82" s="244"/>
      <c r="G82" s="202"/>
      <c r="H82" s="202"/>
    </row>
    <row r="83" spans="1:46" s="295" customFormat="1" ht="15" customHeight="1" x14ac:dyDescent="0.2">
      <c r="A83" s="195"/>
      <c r="B83" s="300"/>
      <c r="C83" s="244"/>
      <c r="G83" s="202"/>
      <c r="H83" s="202"/>
    </row>
    <row r="84" spans="1:46" s="378" customFormat="1" ht="15" customHeight="1" x14ac:dyDescent="0.2">
      <c r="A84" s="382" t="s">
        <v>30</v>
      </c>
      <c r="B84" s="379"/>
      <c r="C84" s="239" t="s">
        <v>376</v>
      </c>
      <c r="D84" s="379" t="s">
        <v>377</v>
      </c>
      <c r="E84" s="240" t="s">
        <v>378</v>
      </c>
      <c r="F84" s="380" t="s">
        <v>379</v>
      </c>
      <c r="G84" s="240" t="s">
        <v>380</v>
      </c>
      <c r="H84" s="240" t="s">
        <v>377</v>
      </c>
      <c r="I84" s="601" t="s">
        <v>381</v>
      </c>
      <c r="J84" s="601"/>
      <c r="K84" s="300"/>
      <c r="L84" s="300"/>
      <c r="M84" s="300"/>
      <c r="N84" s="300"/>
      <c r="O84" s="300"/>
      <c r="P84" s="300"/>
      <c r="Q84" s="300"/>
      <c r="R84" s="300"/>
      <c r="S84" s="300"/>
      <c r="T84" s="300"/>
      <c r="U84" s="300"/>
      <c r="V84" s="300"/>
      <c r="W84" s="300"/>
      <c r="X84" s="300"/>
      <c r="Y84" s="300"/>
      <c r="Z84" s="300"/>
      <c r="AA84" s="300"/>
      <c r="AB84" s="300"/>
      <c r="AC84" s="300"/>
      <c r="AD84" s="300"/>
      <c r="AE84" s="300"/>
      <c r="AF84" s="300"/>
      <c r="AG84" s="300"/>
      <c r="AH84" s="300"/>
      <c r="AI84" s="300"/>
      <c r="AJ84" s="300"/>
      <c r="AK84" s="300"/>
      <c r="AL84" s="300"/>
      <c r="AM84" s="300"/>
      <c r="AN84" s="300"/>
      <c r="AO84" s="300"/>
      <c r="AP84" s="300"/>
      <c r="AQ84" s="300"/>
      <c r="AR84" s="300"/>
      <c r="AS84" s="300"/>
      <c r="AT84" s="300"/>
    </row>
    <row r="85" spans="1:46" s="295" customFormat="1" ht="15" customHeight="1" x14ac:dyDescent="0.2">
      <c r="A85" s="380" t="s">
        <v>89</v>
      </c>
      <c r="C85" s="230"/>
      <c r="D85" s="391"/>
      <c r="E85" s="391"/>
      <c r="F85" s="381"/>
      <c r="G85" s="242"/>
      <c r="H85" s="242"/>
    </row>
    <row r="86" spans="1:46" ht="15" customHeight="1" x14ac:dyDescent="0.2">
      <c r="A86" s="385" t="s">
        <v>90</v>
      </c>
      <c r="B86" s="379" t="s">
        <v>91</v>
      </c>
      <c r="C86" s="225">
        <f>'Hinnat 2015'!D65</f>
        <v>0.32</v>
      </c>
      <c r="D86" s="222"/>
      <c r="E86" s="223"/>
      <c r="F86" s="224">
        <v>0</v>
      </c>
      <c r="G86" s="225">
        <f>(C86*E86)+(F86*(C86*E86))</f>
        <v>0</v>
      </c>
      <c r="H86" s="226">
        <f>(D86*E86)+(F86*(D86*E86))</f>
        <v>0</v>
      </c>
      <c r="I86" s="602"/>
      <c r="J86" s="602"/>
    </row>
    <row r="87" spans="1:46" ht="15" customHeight="1" x14ac:dyDescent="0.2">
      <c r="A87" s="385" t="s">
        <v>92</v>
      </c>
      <c r="B87" s="379" t="s">
        <v>93</v>
      </c>
      <c r="C87" s="225">
        <f>'Hinnat 2015'!D66</f>
        <v>0.13</v>
      </c>
      <c r="D87" s="222"/>
      <c r="E87" s="223"/>
      <c r="F87" s="224">
        <v>0</v>
      </c>
      <c r="G87" s="225">
        <f>(C87*E87)+(F87*(C87*E87))</f>
        <v>0</v>
      </c>
      <c r="H87" s="226">
        <f>(D87*E87)+(F87*(D87*E87))</f>
        <v>0</v>
      </c>
      <c r="I87" s="602"/>
      <c r="J87" s="602"/>
    </row>
    <row r="88" spans="1:46" ht="15" customHeight="1" x14ac:dyDescent="0.2">
      <c r="A88" s="386" t="s">
        <v>94</v>
      </c>
      <c r="B88" s="379" t="s">
        <v>95</v>
      </c>
      <c r="C88" s="225">
        <f>'Hinnat 2015'!D67</f>
        <v>0.44</v>
      </c>
      <c r="D88" s="222"/>
      <c r="E88" s="223"/>
      <c r="F88" s="224">
        <v>0</v>
      </c>
      <c r="G88" s="225">
        <f>(C88*E88)+(F88*(C88*E88))</f>
        <v>0</v>
      </c>
      <c r="H88" s="226">
        <f>(D88*E88)+(F88*(D88*E88))</f>
        <v>0</v>
      </c>
      <c r="I88" s="602"/>
      <c r="J88" s="602"/>
    </row>
    <row r="89" spans="1:46" ht="15" customHeight="1" x14ac:dyDescent="0.2">
      <c r="A89" s="386" t="s">
        <v>96</v>
      </c>
      <c r="B89" s="379" t="s">
        <v>97</v>
      </c>
      <c r="C89" s="225">
        <f>'Hinnat 2015'!D68</f>
        <v>0.39</v>
      </c>
      <c r="D89" s="222"/>
      <c r="E89" s="223"/>
      <c r="F89" s="224">
        <v>0</v>
      </c>
      <c r="G89" s="225">
        <f>(C89*E89)+(F89*(C89*E89))</f>
        <v>0</v>
      </c>
      <c r="H89" s="226">
        <f>(D89*E89)+(F89*(D89*E89))</f>
        <v>0</v>
      </c>
      <c r="I89" s="602"/>
      <c r="J89" s="602"/>
    </row>
    <row r="90" spans="1:46" ht="15" customHeight="1" x14ac:dyDescent="0.2">
      <c r="A90" s="386" t="s">
        <v>98</v>
      </c>
      <c r="B90" s="379" t="s">
        <v>99</v>
      </c>
      <c r="C90" s="225">
        <f>'Hinnat 2015'!D69</f>
        <v>0.34</v>
      </c>
      <c r="D90" s="222"/>
      <c r="E90" s="223"/>
      <c r="F90" s="224">
        <v>0</v>
      </c>
      <c r="G90" s="225">
        <f>(C90*E90)+(F90*(C90*E90))</f>
        <v>0</v>
      </c>
      <c r="H90" s="226">
        <f>(D90*E90)+(F90*(D90*E90))</f>
        <v>0</v>
      </c>
      <c r="I90" s="602"/>
      <c r="J90" s="602"/>
    </row>
    <row r="91" spans="1:46" ht="15" customHeight="1" x14ac:dyDescent="0.2">
      <c r="A91" s="380" t="s">
        <v>100</v>
      </c>
      <c r="B91" s="295"/>
      <c r="C91" s="230"/>
      <c r="D91" s="228"/>
      <c r="E91" s="228"/>
      <c r="F91" s="241"/>
      <c r="G91" s="242"/>
      <c r="H91" s="230"/>
    </row>
    <row r="92" spans="1:46" ht="15" customHeight="1" x14ac:dyDescent="0.2">
      <c r="A92" s="386" t="s">
        <v>101</v>
      </c>
      <c r="B92" s="379" t="s">
        <v>102</v>
      </c>
      <c r="C92" s="225">
        <f>'Hinnat 2015'!D71</f>
        <v>0.32</v>
      </c>
      <c r="D92" s="222"/>
      <c r="E92" s="223"/>
      <c r="F92" s="224">
        <v>0</v>
      </c>
      <c r="G92" s="225">
        <f>(C92*E92)+(F92*(C92*E92))</f>
        <v>0</v>
      </c>
      <c r="H92" s="226">
        <f>(D92*E92)+(F92*(D92*E92))</f>
        <v>0</v>
      </c>
      <c r="I92" s="602"/>
      <c r="J92" s="602"/>
    </row>
    <row r="93" spans="1:46" ht="15" customHeight="1" x14ac:dyDescent="0.2">
      <c r="A93" s="386" t="s">
        <v>103</v>
      </c>
      <c r="B93" s="379" t="s">
        <v>104</v>
      </c>
      <c r="C93" s="225">
        <f>'Hinnat 2015'!D72</f>
        <v>1.28</v>
      </c>
      <c r="D93" s="222"/>
      <c r="E93" s="223"/>
      <c r="F93" s="224">
        <v>0</v>
      </c>
      <c r="G93" s="225">
        <f>(C93*E93)+(F93*(C93*E93))</f>
        <v>0</v>
      </c>
      <c r="H93" s="226">
        <f>(D93*E93)+(F93*(D93*E93))</f>
        <v>0</v>
      </c>
      <c r="I93" s="602"/>
      <c r="J93" s="602"/>
    </row>
    <row r="94" spans="1:46" ht="15" customHeight="1" x14ac:dyDescent="0.2">
      <c r="A94" s="386" t="s">
        <v>105</v>
      </c>
      <c r="B94" s="379" t="s">
        <v>106</v>
      </c>
      <c r="C94" s="225">
        <f>'Hinnat 2015'!D73</f>
        <v>0.32</v>
      </c>
      <c r="D94" s="222"/>
      <c r="E94" s="223"/>
      <c r="F94" s="224">
        <v>0</v>
      </c>
      <c r="G94" s="225">
        <f>(C94*E94)+(F94*(C94*E94))</f>
        <v>0</v>
      </c>
      <c r="H94" s="226">
        <f>(D94*E94)+(F94*(D94*E94))</f>
        <v>0</v>
      </c>
      <c r="I94" s="602"/>
      <c r="J94" s="602"/>
    </row>
    <row r="95" spans="1:46" ht="15" customHeight="1" x14ac:dyDescent="0.2">
      <c r="A95" s="364" t="s">
        <v>107</v>
      </c>
      <c r="B95" s="379" t="s">
        <v>108</v>
      </c>
      <c r="C95" s="225">
        <f>'Hinnat 2015'!D74</f>
        <v>1.08</v>
      </c>
      <c r="D95" s="222"/>
      <c r="E95" s="223"/>
      <c r="F95" s="224">
        <v>0</v>
      </c>
      <c r="G95" s="225">
        <f>(C95*E95)+(F95*(C95*E95))</f>
        <v>0</v>
      </c>
      <c r="H95" s="226">
        <f>(D95*E95)+(F95*(D95*E95))</f>
        <v>0</v>
      </c>
      <c r="I95" s="602"/>
      <c r="J95" s="602"/>
    </row>
    <row r="96" spans="1:46" ht="15" customHeight="1" x14ac:dyDescent="0.2">
      <c r="A96" s="377" t="s">
        <v>109</v>
      </c>
      <c r="B96" s="295"/>
      <c r="C96" s="247"/>
      <c r="D96" s="228"/>
      <c r="E96" s="228"/>
      <c r="F96" s="241"/>
      <c r="G96" s="242"/>
      <c r="H96" s="230"/>
    </row>
    <row r="97" spans="1:10" ht="15" customHeight="1" x14ac:dyDescent="0.2">
      <c r="A97" s="364" t="s">
        <v>110</v>
      </c>
      <c r="B97" s="379" t="s">
        <v>111</v>
      </c>
      <c r="C97" s="225">
        <f>'Hinnat 2015'!D76</f>
        <v>0.32</v>
      </c>
      <c r="D97" s="222"/>
      <c r="E97" s="223"/>
      <c r="F97" s="224">
        <v>0</v>
      </c>
      <c r="G97" s="225">
        <f t="shared" ref="G97:G103" si="2">(C97*E97)+(F97*(C97*E97))</f>
        <v>0</v>
      </c>
      <c r="H97" s="226">
        <f t="shared" ref="H97:H103" si="3">(D97*E97)+(F97*(D97*E97))</f>
        <v>0</v>
      </c>
      <c r="I97" s="602"/>
      <c r="J97" s="602"/>
    </row>
    <row r="98" spans="1:10" ht="15" customHeight="1" x14ac:dyDescent="0.2">
      <c r="A98" s="364" t="s">
        <v>112</v>
      </c>
      <c r="B98" s="379" t="s">
        <v>113</v>
      </c>
      <c r="C98" s="225">
        <f>'Hinnat 2015'!D77</f>
        <v>0.62</v>
      </c>
      <c r="D98" s="222"/>
      <c r="E98" s="223"/>
      <c r="F98" s="224">
        <v>0</v>
      </c>
      <c r="G98" s="225">
        <f t="shared" si="2"/>
        <v>0</v>
      </c>
      <c r="H98" s="226">
        <f t="shared" si="3"/>
        <v>0</v>
      </c>
      <c r="I98" s="602"/>
      <c r="J98" s="602"/>
    </row>
    <row r="99" spans="1:10" ht="15" customHeight="1" x14ac:dyDescent="0.2">
      <c r="A99" s="364" t="s">
        <v>114</v>
      </c>
      <c r="B99" s="379" t="s">
        <v>115</v>
      </c>
      <c r="C99" s="225">
        <f>'Hinnat 2015'!D78</f>
        <v>0.31</v>
      </c>
      <c r="D99" s="222"/>
      <c r="E99" s="223"/>
      <c r="F99" s="224">
        <v>0</v>
      </c>
      <c r="G99" s="225">
        <f t="shared" si="2"/>
        <v>0</v>
      </c>
      <c r="H99" s="226">
        <f t="shared" si="3"/>
        <v>0</v>
      </c>
      <c r="I99" s="602"/>
      <c r="J99" s="602"/>
    </row>
    <row r="100" spans="1:10" ht="15" customHeight="1" x14ac:dyDescent="0.2">
      <c r="A100" s="364" t="s">
        <v>116</v>
      </c>
      <c r="B100" s="379" t="s">
        <v>117</v>
      </c>
      <c r="C100" s="225">
        <f>'Hinnat 2015'!D79</f>
        <v>0.62</v>
      </c>
      <c r="D100" s="222"/>
      <c r="E100" s="223"/>
      <c r="F100" s="224">
        <v>0</v>
      </c>
      <c r="G100" s="225">
        <f t="shared" si="2"/>
        <v>0</v>
      </c>
      <c r="H100" s="226">
        <f t="shared" si="3"/>
        <v>0</v>
      </c>
      <c r="I100" s="602"/>
      <c r="J100" s="602"/>
    </row>
    <row r="101" spans="1:10" ht="15" customHeight="1" x14ac:dyDescent="0.2">
      <c r="A101" s="364" t="s">
        <v>118</v>
      </c>
      <c r="B101" s="379" t="s">
        <v>119</v>
      </c>
      <c r="C101" s="225">
        <f>'Hinnat 2015'!D80</f>
        <v>0.54</v>
      </c>
      <c r="D101" s="222"/>
      <c r="E101" s="223"/>
      <c r="F101" s="224">
        <v>0</v>
      </c>
      <c r="G101" s="225">
        <f t="shared" si="2"/>
        <v>0</v>
      </c>
      <c r="H101" s="226">
        <f t="shared" si="3"/>
        <v>0</v>
      </c>
      <c r="I101" s="602"/>
      <c r="J101" s="602"/>
    </row>
    <row r="102" spans="1:10" ht="15" customHeight="1" x14ac:dyDescent="0.2">
      <c r="A102" s="364" t="s">
        <v>120</v>
      </c>
      <c r="B102" s="379" t="s">
        <v>121</v>
      </c>
      <c r="C102" s="225">
        <f>'Hinnat 2015'!D81</f>
        <v>0.64</v>
      </c>
      <c r="D102" s="222"/>
      <c r="E102" s="223"/>
      <c r="F102" s="224">
        <v>0</v>
      </c>
      <c r="G102" s="225">
        <f t="shared" si="2"/>
        <v>0</v>
      </c>
      <c r="H102" s="226">
        <f t="shared" si="3"/>
        <v>0</v>
      </c>
      <c r="I102" s="602"/>
      <c r="J102" s="602"/>
    </row>
    <row r="103" spans="1:10" ht="15" customHeight="1" x14ac:dyDescent="0.2">
      <c r="A103" s="364" t="s">
        <v>122</v>
      </c>
      <c r="B103" s="379" t="s">
        <v>123</v>
      </c>
      <c r="C103" s="225">
        <f>'Hinnat 2015'!D82</f>
        <v>0.86</v>
      </c>
      <c r="D103" s="222"/>
      <c r="E103" s="223"/>
      <c r="F103" s="224">
        <v>0</v>
      </c>
      <c r="G103" s="225">
        <f t="shared" si="2"/>
        <v>0</v>
      </c>
      <c r="H103" s="226">
        <f t="shared" si="3"/>
        <v>0</v>
      </c>
      <c r="I103" s="602"/>
      <c r="J103" s="602"/>
    </row>
    <row r="104" spans="1:10" ht="15" customHeight="1" x14ac:dyDescent="0.2">
      <c r="A104" s="380" t="s">
        <v>124</v>
      </c>
      <c r="B104" s="295"/>
      <c r="C104" s="230"/>
      <c r="D104" s="228"/>
      <c r="E104" s="228"/>
      <c r="F104" s="241"/>
      <c r="G104" s="242"/>
      <c r="H104" s="242"/>
    </row>
    <row r="105" spans="1:10" ht="15" customHeight="1" x14ac:dyDescent="0.2">
      <c r="A105" s="364" t="s">
        <v>125</v>
      </c>
      <c r="B105" s="379" t="s">
        <v>111</v>
      </c>
      <c r="C105" s="225">
        <f>'Hinnat 2015'!D84</f>
        <v>0.53</v>
      </c>
      <c r="D105" s="222"/>
      <c r="E105" s="223"/>
      <c r="F105" s="224">
        <v>0</v>
      </c>
      <c r="G105" s="225">
        <f>(C105*E105)+(F105*(C105*E105))</f>
        <v>0</v>
      </c>
      <c r="H105" s="226">
        <f>(D105*E105)+(F105*(D105*E105))</f>
        <v>0</v>
      </c>
      <c r="I105" s="602"/>
      <c r="J105" s="602"/>
    </row>
    <row r="106" spans="1:10" ht="15" customHeight="1" x14ac:dyDescent="0.2">
      <c r="A106" s="364" t="s">
        <v>126</v>
      </c>
      <c r="B106" s="379" t="s">
        <v>127</v>
      </c>
      <c r="C106" s="225">
        <f>'Hinnat 2015'!D85</f>
        <v>0.86</v>
      </c>
      <c r="D106" s="222"/>
      <c r="E106" s="223"/>
      <c r="F106" s="224">
        <v>0</v>
      </c>
      <c r="G106" s="225">
        <f>(C106*E106)+(F106*(C106*E106))</f>
        <v>0</v>
      </c>
      <c r="H106" s="226">
        <f>(D106*E106)+(F106*(D106*E106))</f>
        <v>0</v>
      </c>
      <c r="I106" s="602"/>
      <c r="J106" s="602"/>
    </row>
    <row r="107" spans="1:10" ht="15" customHeight="1" x14ac:dyDescent="0.2">
      <c r="A107" s="364" t="s">
        <v>128</v>
      </c>
      <c r="B107" s="379" t="s">
        <v>119</v>
      </c>
      <c r="C107" s="225">
        <f>'Hinnat 2015'!D86</f>
        <v>0.86</v>
      </c>
      <c r="D107" s="248"/>
      <c r="E107" s="223"/>
      <c r="F107" s="224">
        <v>0</v>
      </c>
      <c r="G107" s="225">
        <f>(C107*E107)+(F107*(C107*E107))</f>
        <v>0</v>
      </c>
      <c r="H107" s="226">
        <f>(D107*E107)+(F107*(D107*E107))</f>
        <v>0</v>
      </c>
      <c r="I107" s="602"/>
      <c r="J107" s="602"/>
    </row>
    <row r="108" spans="1:10" ht="15" customHeight="1" x14ac:dyDescent="0.2">
      <c r="A108" s="364" t="s">
        <v>129</v>
      </c>
      <c r="B108" s="379" t="s">
        <v>130</v>
      </c>
      <c r="C108" s="225">
        <f>'Hinnat 2015'!D87</f>
        <v>0.86</v>
      </c>
      <c r="D108" s="222"/>
      <c r="E108" s="223"/>
      <c r="F108" s="224">
        <v>0</v>
      </c>
      <c r="G108" s="225">
        <f>(C108*E108)+(F108*(C108*E108))</f>
        <v>0</v>
      </c>
      <c r="H108" s="226">
        <f>(D108*E108)+(F108*(D108*E108))</f>
        <v>0</v>
      </c>
      <c r="I108" s="602"/>
      <c r="J108" s="602"/>
    </row>
    <row r="109" spans="1:10" ht="15" customHeight="1" x14ac:dyDescent="0.2">
      <c r="A109" s="380" t="s">
        <v>131</v>
      </c>
      <c r="B109" s="295"/>
      <c r="C109" s="230"/>
      <c r="D109" s="228"/>
      <c r="E109" s="228"/>
      <c r="F109" s="241"/>
      <c r="G109" s="242"/>
      <c r="H109" s="230"/>
    </row>
    <row r="110" spans="1:10" ht="15" customHeight="1" x14ac:dyDescent="0.2">
      <c r="A110" s="364" t="s">
        <v>132</v>
      </c>
      <c r="B110" s="379" t="s">
        <v>127</v>
      </c>
      <c r="C110" s="225">
        <f>'Hinnat 2015'!D89</f>
        <v>0.66</v>
      </c>
      <c r="D110" s="222"/>
      <c r="E110" s="223"/>
      <c r="F110" s="224">
        <v>0</v>
      </c>
      <c r="G110" s="225">
        <f>(C110*E110)+(F110*(C110*E110))</f>
        <v>0</v>
      </c>
      <c r="H110" s="226">
        <f>(D110*E110)+(F110*(D110*E110))</f>
        <v>0</v>
      </c>
      <c r="I110" s="602"/>
      <c r="J110" s="602"/>
    </row>
    <row r="111" spans="1:10" ht="15" customHeight="1" x14ac:dyDescent="0.2">
      <c r="A111" s="364" t="s">
        <v>133</v>
      </c>
      <c r="B111" s="379" t="s">
        <v>134</v>
      </c>
      <c r="C111" s="225">
        <f>'Hinnat 2015'!D90</f>
        <v>0.54</v>
      </c>
      <c r="D111" s="222"/>
      <c r="E111" s="223"/>
      <c r="F111" s="224">
        <v>0</v>
      </c>
      <c r="G111" s="225">
        <f>(C111*E111)+(F111*(C111*E111))</f>
        <v>0</v>
      </c>
      <c r="H111" s="226">
        <f>(D111*E111)+(F111*(D111*E111))</f>
        <v>0</v>
      </c>
      <c r="I111" s="602"/>
      <c r="J111" s="602"/>
    </row>
    <row r="112" spans="1:10" ht="15" customHeight="1" x14ac:dyDescent="0.2">
      <c r="A112" s="364" t="s">
        <v>135</v>
      </c>
      <c r="B112" s="379" t="s">
        <v>130</v>
      </c>
      <c r="C112" s="225">
        <f>'Hinnat 2015'!D91</f>
        <v>0.63</v>
      </c>
      <c r="D112" s="222"/>
      <c r="E112" s="223"/>
      <c r="F112" s="224">
        <v>0</v>
      </c>
      <c r="G112" s="225">
        <f>(C112*E112)+(F112*(C112*E112))</f>
        <v>0</v>
      </c>
      <c r="H112" s="226">
        <f>(D112*E112)+(F112*(D112*E112))</f>
        <v>0</v>
      </c>
      <c r="I112" s="602"/>
      <c r="J112" s="602"/>
    </row>
    <row r="113" spans="1:10" ht="15" customHeight="1" x14ac:dyDescent="0.2">
      <c r="A113" s="380" t="s">
        <v>136</v>
      </c>
      <c r="B113" s="295"/>
      <c r="C113" s="230"/>
      <c r="D113" s="228"/>
      <c r="E113" s="228"/>
      <c r="F113" s="241"/>
      <c r="G113" s="242"/>
      <c r="H113" s="230"/>
    </row>
    <row r="114" spans="1:10" ht="15" customHeight="1" x14ac:dyDescent="0.2">
      <c r="A114" s="364" t="s">
        <v>137</v>
      </c>
      <c r="B114" s="379" t="s">
        <v>138</v>
      </c>
      <c r="C114" s="225">
        <f>'Hinnat 2015'!D93</f>
        <v>0.26</v>
      </c>
      <c r="D114" s="222"/>
      <c r="E114" s="223"/>
      <c r="F114" s="224">
        <v>0</v>
      </c>
      <c r="G114" s="225">
        <f>(C114*E114)+(F114*(C114*E114))</f>
        <v>0</v>
      </c>
      <c r="H114" s="226">
        <f>(D114*E114)+(F114*(D114*E114))</f>
        <v>0</v>
      </c>
      <c r="I114" s="602"/>
      <c r="J114" s="602"/>
    </row>
    <row r="115" spans="1:10" ht="15" customHeight="1" x14ac:dyDescent="0.2">
      <c r="A115" s="364" t="s">
        <v>139</v>
      </c>
      <c r="B115" s="379" t="s">
        <v>140</v>
      </c>
      <c r="C115" s="225">
        <f>'Hinnat 2015'!D94</f>
        <v>0.51</v>
      </c>
      <c r="D115" s="222"/>
      <c r="E115" s="223"/>
      <c r="F115" s="224">
        <v>0</v>
      </c>
      <c r="G115" s="225">
        <f>(C115*E115)+(F115*(C115*E115))</f>
        <v>0</v>
      </c>
      <c r="H115" s="226">
        <f>(D115*E115)+(F115*(D115*E115))</f>
        <v>0</v>
      </c>
      <c r="I115" s="602"/>
      <c r="J115" s="602"/>
    </row>
    <row r="116" spans="1:10" s="209" customFormat="1" ht="15" customHeight="1" x14ac:dyDescent="0.2">
      <c r="A116" s="364" t="s">
        <v>141</v>
      </c>
      <c r="B116" s="379" t="s">
        <v>142</v>
      </c>
      <c r="C116" s="225">
        <f>'Hinnat 2015'!D95</f>
        <v>0.44</v>
      </c>
      <c r="D116" s="222"/>
      <c r="E116" s="223"/>
      <c r="F116" s="224">
        <v>0</v>
      </c>
      <c r="G116" s="225">
        <f>(C116*E116)+(F116*(C116*E116))</f>
        <v>0</v>
      </c>
      <c r="H116" s="226">
        <f>(D116*E116)+(F116*(D116*E116))</f>
        <v>0</v>
      </c>
      <c r="I116" s="602"/>
      <c r="J116" s="602"/>
    </row>
    <row r="117" spans="1:10" ht="15" customHeight="1" x14ac:dyDescent="0.2">
      <c r="A117" s="364" t="s">
        <v>143</v>
      </c>
      <c r="B117" s="379" t="s">
        <v>144</v>
      </c>
      <c r="C117" s="249">
        <f>'Hinnat 2015'!D96</f>
        <v>0.51</v>
      </c>
      <c r="D117" s="222"/>
      <c r="E117" s="223"/>
      <c r="F117" s="224">
        <v>0</v>
      </c>
      <c r="G117" s="225">
        <f>(C117*E117)+(F117*(C117*E117))</f>
        <v>0</v>
      </c>
      <c r="H117" s="226">
        <f>(D117*E117)+(F117*(D117*E117))</f>
        <v>0</v>
      </c>
      <c r="I117" s="602"/>
      <c r="J117" s="602"/>
    </row>
    <row r="118" spans="1:10" ht="15" customHeight="1" x14ac:dyDescent="0.2">
      <c r="A118" s="364" t="s">
        <v>145</v>
      </c>
      <c r="B118" s="379" t="s">
        <v>146</v>
      </c>
      <c r="C118" s="225">
        <f>'Hinnat 2015'!D97</f>
        <v>0.73</v>
      </c>
      <c r="D118" s="222"/>
      <c r="E118" s="223"/>
      <c r="F118" s="224">
        <v>0</v>
      </c>
      <c r="G118" s="225">
        <f>(C118*E118)+(F118*(C118*E118))</f>
        <v>0</v>
      </c>
      <c r="H118" s="226">
        <f>(D118*E118)+(F118*(D118*E118))</f>
        <v>0</v>
      </c>
      <c r="I118" s="602"/>
      <c r="J118" s="602"/>
    </row>
    <row r="119" spans="1:10" s="236" customFormat="1" ht="15" customHeight="1" x14ac:dyDescent="0.2">
      <c r="A119" s="196"/>
      <c r="B119" s="195"/>
      <c r="C119" s="233"/>
      <c r="D119" s="236" t="s">
        <v>331</v>
      </c>
      <c r="E119" s="234">
        <f>SUM(E86:E90,E92:E95,E97:E103,E105:E108,E110:E112,E114:E118)</f>
        <v>0</v>
      </c>
      <c r="G119" s="235">
        <f>SUM(G85:G118)</f>
        <v>0</v>
      </c>
      <c r="H119" s="243">
        <f>SUM(H85:H118)</f>
        <v>0</v>
      </c>
    </row>
    <row r="120" spans="1:10" s="295" customFormat="1" ht="15" customHeight="1" x14ac:dyDescent="0.2">
      <c r="A120" s="311"/>
      <c r="B120" s="195"/>
      <c r="C120" s="233"/>
      <c r="D120" s="195" t="s">
        <v>382</v>
      </c>
      <c r="G120" s="244"/>
      <c r="H120" s="237">
        <f>MAX(G86:H86)+MAX(G87:H87)+MAX(G88:H88)+MAX(G89:H89)+MAX(G90:H90)+MAX(G92:H92)+MAX(G93:H93)+MAX(G94:H94)+MAX(G95:H95)+MAX(G97:H97)+MAX(G98:H98)+MAX(G99:H99)+MAX(G100:H100)+MAX(G101:H101)+MAX(G102:H102)+MAX(G103:H103)+MAX(G105:H105)+MAX(G106:H106)+MAX(G107:H107)+MAX(G108:H108)+MAX(G110:H110)+MAX(G111:H111)+MAX(G112:H112)+MAX(G114:H114)+MAX(G115:H115)+MAX(G116:H116)+MAX(G117:H117)+MAX(G118:H118)</f>
        <v>0</v>
      </c>
    </row>
    <row r="121" spans="1:10" s="295" customFormat="1" ht="15" customHeight="1" x14ac:dyDescent="0.2">
      <c r="A121" s="311"/>
      <c r="B121" s="195"/>
      <c r="C121" s="233"/>
      <c r="D121" s="300"/>
      <c r="F121" s="300"/>
      <c r="G121" s="210"/>
      <c r="H121" s="202"/>
    </row>
    <row r="122" spans="1:10" s="295" customFormat="1" ht="15" customHeight="1" x14ac:dyDescent="0.25">
      <c r="A122" s="605" t="s">
        <v>147</v>
      </c>
      <c r="B122" s="605"/>
      <c r="C122" s="605"/>
      <c r="G122" s="202"/>
      <c r="H122" s="202"/>
    </row>
    <row r="123" spans="1:10" s="295" customFormat="1" ht="15" customHeight="1" x14ac:dyDescent="0.25">
      <c r="A123" s="275"/>
      <c r="B123" s="202"/>
      <c r="C123" s="202"/>
      <c r="G123" s="202"/>
      <c r="H123" s="202"/>
    </row>
    <row r="124" spans="1:10" s="295" customFormat="1" ht="15" customHeight="1" x14ac:dyDescent="0.2">
      <c r="A124" s="195" t="s">
        <v>388</v>
      </c>
      <c r="C124" s="244"/>
      <c r="G124" s="202"/>
      <c r="H124" s="202"/>
    </row>
    <row r="125" spans="1:10" s="295" customFormat="1" ht="15" customHeight="1" x14ac:dyDescent="0.2">
      <c r="A125" s="195" t="s">
        <v>389</v>
      </c>
      <c r="C125" s="244"/>
      <c r="G125" s="202"/>
      <c r="H125" s="202"/>
    </row>
    <row r="126" spans="1:10" s="295" customFormat="1" ht="15" customHeight="1" x14ac:dyDescent="0.2">
      <c r="A126" s="195" t="s">
        <v>390</v>
      </c>
      <c r="C126" s="244"/>
      <c r="G126" s="202"/>
      <c r="H126" s="202"/>
    </row>
    <row r="127" spans="1:10" s="295" customFormat="1" ht="15" customHeight="1" x14ac:dyDescent="0.2">
      <c r="A127" s="195" t="s">
        <v>371</v>
      </c>
      <c r="C127" s="305"/>
      <c r="D127" s="300"/>
      <c r="G127" s="202"/>
      <c r="H127" s="202"/>
    </row>
    <row r="128" spans="1:10" s="295" customFormat="1" ht="15" customHeight="1" x14ac:dyDescent="0.2">
      <c r="A128" s="195" t="s">
        <v>372</v>
      </c>
      <c r="C128" s="305"/>
      <c r="D128" s="300"/>
      <c r="G128" s="202"/>
      <c r="H128" s="202"/>
    </row>
    <row r="129" spans="1:46" s="295" customFormat="1" ht="15" customHeight="1" x14ac:dyDescent="0.2">
      <c r="A129" s="195" t="s">
        <v>373</v>
      </c>
      <c r="C129" s="305"/>
      <c r="D129" s="300"/>
      <c r="G129" s="202"/>
      <c r="H129" s="202"/>
    </row>
    <row r="130" spans="1:46" s="295" customFormat="1" ht="15" customHeight="1" x14ac:dyDescent="0.2">
      <c r="A130" s="604" t="s">
        <v>374</v>
      </c>
      <c r="B130" s="604"/>
      <c r="C130" s="305"/>
      <c r="D130" s="300"/>
      <c r="G130" s="202"/>
      <c r="H130" s="202"/>
    </row>
    <row r="131" spans="1:46" s="295" customFormat="1" ht="15" customHeight="1" x14ac:dyDescent="0.2">
      <c r="A131" s="196" t="s">
        <v>375</v>
      </c>
      <c r="C131" s="305"/>
      <c r="D131" s="300"/>
      <c r="G131" s="202"/>
      <c r="H131" s="202"/>
    </row>
    <row r="132" spans="1:46" s="295" customFormat="1" ht="15" customHeight="1" x14ac:dyDescent="0.2">
      <c r="A132" s="195"/>
      <c r="C132" s="305"/>
      <c r="D132" s="300"/>
      <c r="G132" s="202"/>
      <c r="H132" s="202"/>
    </row>
    <row r="133" spans="1:46" s="378" customFormat="1" ht="15" customHeight="1" x14ac:dyDescent="0.2">
      <c r="A133" s="382" t="s">
        <v>30</v>
      </c>
      <c r="B133" s="379"/>
      <c r="C133" s="239" t="s">
        <v>376</v>
      </c>
      <c r="D133" s="379" t="s">
        <v>377</v>
      </c>
      <c r="E133" s="240" t="s">
        <v>378</v>
      </c>
      <c r="F133" s="380" t="s">
        <v>379</v>
      </c>
      <c r="G133" s="240" t="s">
        <v>380</v>
      </c>
      <c r="H133" s="240" t="s">
        <v>377</v>
      </c>
      <c r="I133" s="601" t="s">
        <v>381</v>
      </c>
      <c r="J133" s="601"/>
      <c r="K133" s="300"/>
      <c r="L133" s="300"/>
      <c r="M133" s="300"/>
      <c r="N133" s="300"/>
      <c r="O133" s="300"/>
      <c r="P133" s="300"/>
      <c r="Q133" s="300"/>
      <c r="R133" s="300"/>
      <c r="S133" s="300"/>
      <c r="T133" s="300"/>
      <c r="U133" s="300"/>
      <c r="V133" s="300"/>
      <c r="W133" s="300"/>
      <c r="X133" s="300"/>
      <c r="Y133" s="300"/>
      <c r="Z133" s="300"/>
      <c r="AA133" s="300"/>
      <c r="AB133" s="300"/>
      <c r="AC133" s="300"/>
      <c r="AD133" s="300"/>
      <c r="AE133" s="300"/>
      <c r="AF133" s="300"/>
      <c r="AG133" s="300"/>
      <c r="AH133" s="300"/>
      <c r="AI133" s="300"/>
      <c r="AJ133" s="300"/>
      <c r="AK133" s="300"/>
      <c r="AL133" s="300"/>
      <c r="AM133" s="300"/>
      <c r="AN133" s="300"/>
      <c r="AO133" s="300"/>
      <c r="AP133" s="300"/>
      <c r="AQ133" s="300"/>
      <c r="AR133" s="300"/>
      <c r="AS133" s="300"/>
      <c r="AT133" s="300"/>
    </row>
    <row r="134" spans="1:46" ht="15" customHeight="1" x14ac:dyDescent="0.2">
      <c r="A134" s="364" t="s">
        <v>151</v>
      </c>
      <c r="B134" s="379" t="s">
        <v>152</v>
      </c>
      <c r="C134" s="225">
        <f>'Hinnat 2015'!D107</f>
        <v>0.32</v>
      </c>
      <c r="D134" s="222"/>
      <c r="E134" s="223"/>
      <c r="F134" s="224">
        <v>0</v>
      </c>
      <c r="G134" s="225">
        <f>(C134*E134)+(F134*(C134*E134))</f>
        <v>0</v>
      </c>
      <c r="H134" s="226">
        <f>(D134*E134)+(F134*(D134*E134))</f>
        <v>0</v>
      </c>
      <c r="I134" s="602"/>
      <c r="J134" s="602"/>
    </row>
    <row r="135" spans="1:46" ht="15" customHeight="1" x14ac:dyDescent="0.2">
      <c r="A135" s="364" t="s">
        <v>153</v>
      </c>
      <c r="B135" s="379" t="s">
        <v>154</v>
      </c>
      <c r="C135" s="242"/>
      <c r="D135" s="228"/>
      <c r="E135" s="228"/>
      <c r="F135" s="224"/>
      <c r="G135" s="242"/>
      <c r="H135" s="230"/>
    </row>
    <row r="136" spans="1:46" ht="15" customHeight="1" x14ac:dyDescent="0.2">
      <c r="A136" s="364"/>
      <c r="B136" s="379" t="s">
        <v>155</v>
      </c>
      <c r="C136" s="225">
        <f>'Hinnat 2015'!D109</f>
        <v>1.23</v>
      </c>
      <c r="D136" s="222"/>
      <c r="E136" s="223"/>
      <c r="F136" s="224">
        <v>0</v>
      </c>
      <c r="G136" s="225">
        <f t="shared" ref="G136:G141" si="4">(C136*E136)+(F136*(C136*E136))</f>
        <v>0</v>
      </c>
      <c r="H136" s="226">
        <f t="shared" ref="H136:H141" si="5">(D136*E136)+(F136*(D136*E136))</f>
        <v>0</v>
      </c>
      <c r="I136" s="602"/>
      <c r="J136" s="602"/>
    </row>
    <row r="137" spans="1:46" ht="15" customHeight="1" x14ac:dyDescent="0.2">
      <c r="A137" s="364" t="s">
        <v>156</v>
      </c>
      <c r="B137" s="379" t="s">
        <v>157</v>
      </c>
      <c r="C137" s="225">
        <f>'Hinnat 2015'!D110</f>
        <v>2.0699999999999998</v>
      </c>
      <c r="D137" s="222"/>
      <c r="E137" s="223"/>
      <c r="F137" s="224">
        <v>0</v>
      </c>
      <c r="G137" s="225">
        <f t="shared" si="4"/>
        <v>0</v>
      </c>
      <c r="H137" s="226">
        <f t="shared" si="5"/>
        <v>0</v>
      </c>
      <c r="I137" s="602"/>
      <c r="J137" s="602"/>
    </row>
    <row r="138" spans="1:46" ht="15" customHeight="1" x14ac:dyDescent="0.2">
      <c r="A138" s="364" t="s">
        <v>158</v>
      </c>
      <c r="B138" s="379" t="s">
        <v>159</v>
      </c>
      <c r="C138" s="225">
        <f>'Hinnat 2015'!D111</f>
        <v>1.78</v>
      </c>
      <c r="D138" s="222"/>
      <c r="E138" s="223"/>
      <c r="F138" s="224">
        <v>0</v>
      </c>
      <c r="G138" s="225">
        <f t="shared" si="4"/>
        <v>0</v>
      </c>
      <c r="H138" s="226">
        <f t="shared" si="5"/>
        <v>0</v>
      </c>
      <c r="I138" s="602"/>
      <c r="J138" s="602"/>
    </row>
    <row r="139" spans="1:46" ht="15" customHeight="1" x14ac:dyDescent="0.2">
      <c r="A139" s="364" t="s">
        <v>160</v>
      </c>
      <c r="B139" s="379" t="s">
        <v>161</v>
      </c>
      <c r="C139" s="225">
        <f>'Hinnat 2015'!D112</f>
        <v>1.54</v>
      </c>
      <c r="D139" s="222"/>
      <c r="E139" s="223"/>
      <c r="F139" s="224">
        <v>0</v>
      </c>
      <c r="G139" s="225">
        <f t="shared" si="4"/>
        <v>0</v>
      </c>
      <c r="H139" s="226">
        <f t="shared" si="5"/>
        <v>0</v>
      </c>
      <c r="I139" s="602"/>
      <c r="J139" s="602"/>
    </row>
    <row r="140" spans="1:46" ht="15" customHeight="1" x14ac:dyDescent="0.2">
      <c r="A140" s="364" t="s">
        <v>162</v>
      </c>
      <c r="B140" s="379" t="s">
        <v>163</v>
      </c>
      <c r="C140" s="225">
        <f>'Hinnat 2015'!D113</f>
        <v>1.68</v>
      </c>
      <c r="D140" s="222"/>
      <c r="E140" s="223"/>
      <c r="F140" s="224">
        <v>0</v>
      </c>
      <c r="G140" s="225">
        <f t="shared" si="4"/>
        <v>0</v>
      </c>
      <c r="H140" s="226">
        <f t="shared" si="5"/>
        <v>0</v>
      </c>
      <c r="I140" s="602"/>
      <c r="J140" s="602"/>
    </row>
    <row r="141" spans="1:46" ht="15" customHeight="1" x14ac:dyDescent="0.2">
      <c r="A141" s="364" t="s">
        <v>164</v>
      </c>
      <c r="B141" s="379" t="s">
        <v>165</v>
      </c>
      <c r="C141" s="225">
        <f>'Hinnat 2015'!D114</f>
        <v>1.1499999999999999</v>
      </c>
      <c r="D141" s="222"/>
      <c r="E141" s="223"/>
      <c r="F141" s="224">
        <v>0</v>
      </c>
      <c r="G141" s="225">
        <f t="shared" si="4"/>
        <v>0</v>
      </c>
      <c r="H141" s="226">
        <f t="shared" si="5"/>
        <v>0</v>
      </c>
      <c r="I141" s="602"/>
      <c r="J141" s="602"/>
    </row>
    <row r="142" spans="1:46" ht="15" customHeight="1" x14ac:dyDescent="0.2">
      <c r="A142" s="364" t="s">
        <v>166</v>
      </c>
      <c r="B142" s="379" t="s">
        <v>167</v>
      </c>
      <c r="C142" s="242"/>
      <c r="D142" s="228"/>
      <c r="E142" s="228"/>
      <c r="F142" s="224"/>
      <c r="G142" s="242"/>
      <c r="H142" s="230"/>
    </row>
    <row r="143" spans="1:46" ht="15" customHeight="1" x14ac:dyDescent="0.2">
      <c r="A143" s="364"/>
      <c r="B143" s="379" t="s">
        <v>168</v>
      </c>
      <c r="C143" s="225">
        <f>'Hinnat 2015'!D116</f>
        <v>0.5</v>
      </c>
      <c r="D143" s="222"/>
      <c r="E143" s="223"/>
      <c r="F143" s="224">
        <v>0</v>
      </c>
      <c r="G143" s="225">
        <f>(C143*E143)+(F143*(C143*E143))</f>
        <v>0</v>
      </c>
      <c r="H143" s="226">
        <f>(D143*E143)+(F143*(D143*E143))</f>
        <v>0</v>
      </c>
      <c r="I143" s="602"/>
      <c r="J143" s="602"/>
    </row>
    <row r="144" spans="1:46" s="236" customFormat="1" ht="15" customHeight="1" x14ac:dyDescent="0.2">
      <c r="A144" s="250"/>
      <c r="B144" s="195"/>
      <c r="C144" s="233"/>
      <c r="D144" s="195" t="s">
        <v>331</v>
      </c>
      <c r="E144" s="234">
        <f>SUM(E134,E136:E141,E143)</f>
        <v>0</v>
      </c>
      <c r="G144" s="235">
        <f>SUM(G134:G143)</f>
        <v>0</v>
      </c>
      <c r="H144" s="243">
        <f>SUM(H134:H143)</f>
        <v>0</v>
      </c>
    </row>
    <row r="145" spans="1:46" s="295" customFormat="1" ht="15" customHeight="1" x14ac:dyDescent="0.2">
      <c r="A145" s="370"/>
      <c r="B145" s="195"/>
      <c r="C145" s="233"/>
      <c r="D145" s="195" t="s">
        <v>382</v>
      </c>
      <c r="G145" s="244"/>
      <c r="H145" s="237">
        <f>MAX(G134:H134)+MAX(G136:H136)+MAX(G137:H137)+MAX(G138:H138)+MAX(G139:H139)+MAX(G140:H140)+MAX(G141:H141)+MAX(G143:H143)</f>
        <v>0</v>
      </c>
    </row>
    <row r="146" spans="1:46" s="295" customFormat="1" ht="15" customHeight="1" x14ac:dyDescent="0.2">
      <c r="A146" s="370"/>
      <c r="B146" s="195"/>
      <c r="C146" s="233"/>
      <c r="D146" s="300"/>
      <c r="G146" s="202"/>
      <c r="H146" s="202"/>
    </row>
    <row r="147" spans="1:46" s="295" customFormat="1" ht="15" customHeight="1" x14ac:dyDescent="0.25">
      <c r="A147" s="605" t="s">
        <v>170</v>
      </c>
      <c r="B147" s="605"/>
      <c r="C147" s="605"/>
      <c r="D147" s="300"/>
      <c r="F147" s="300"/>
      <c r="G147" s="210"/>
      <c r="H147" s="202"/>
    </row>
    <row r="148" spans="1:46" s="295" customFormat="1" ht="15" customHeight="1" x14ac:dyDescent="0.2">
      <c r="A148" s="370"/>
      <c r="B148" s="300"/>
      <c r="C148" s="384"/>
      <c r="D148" s="300"/>
      <c r="F148" s="300"/>
      <c r="G148" s="210"/>
      <c r="H148" s="202"/>
    </row>
    <row r="149" spans="1:46" s="295" customFormat="1" ht="15" customHeight="1" x14ac:dyDescent="0.2">
      <c r="A149" s="195" t="s">
        <v>171</v>
      </c>
      <c r="C149" s="244"/>
      <c r="D149" s="300"/>
      <c r="F149" s="300"/>
      <c r="G149" s="210"/>
      <c r="H149" s="202"/>
    </row>
    <row r="150" spans="1:46" s="295" customFormat="1" ht="15" customHeight="1" x14ac:dyDescent="0.2">
      <c r="A150" s="195" t="s">
        <v>391</v>
      </c>
      <c r="C150" s="244"/>
      <c r="D150" s="300"/>
      <c r="F150" s="300"/>
      <c r="G150" s="210"/>
      <c r="H150" s="202"/>
    </row>
    <row r="151" spans="1:46" s="295" customFormat="1" ht="15" customHeight="1" x14ac:dyDescent="0.2">
      <c r="A151" s="254" t="s">
        <v>392</v>
      </c>
      <c r="C151" s="244"/>
      <c r="D151" s="300"/>
      <c r="F151" s="300"/>
      <c r="G151" s="210"/>
      <c r="H151" s="202"/>
    </row>
    <row r="152" spans="1:46" s="295" customFormat="1" ht="15" customHeight="1" x14ac:dyDescent="0.2">
      <c r="A152" s="195" t="s">
        <v>373</v>
      </c>
      <c r="C152" s="305"/>
      <c r="D152" s="300"/>
      <c r="G152" s="202"/>
      <c r="H152" s="202"/>
    </row>
    <row r="153" spans="1:46" s="295" customFormat="1" ht="15" customHeight="1" x14ac:dyDescent="0.2">
      <c r="A153" s="196" t="s">
        <v>374</v>
      </c>
      <c r="C153" s="305"/>
      <c r="D153" s="300"/>
      <c r="G153" s="202"/>
      <c r="H153" s="202"/>
    </row>
    <row r="154" spans="1:46" s="295" customFormat="1" ht="15" customHeight="1" x14ac:dyDescent="0.2">
      <c r="A154" s="196" t="s">
        <v>375</v>
      </c>
      <c r="C154" s="305"/>
      <c r="D154" s="300"/>
      <c r="G154" s="202"/>
      <c r="H154" s="202"/>
    </row>
    <row r="155" spans="1:46" s="295" customFormat="1" ht="15" customHeight="1" x14ac:dyDescent="0.2">
      <c r="A155" s="195"/>
      <c r="C155" s="305"/>
      <c r="D155" s="300"/>
      <c r="G155" s="202"/>
      <c r="H155" s="202"/>
    </row>
    <row r="156" spans="1:46" s="378" customFormat="1" ht="15" customHeight="1" x14ac:dyDescent="0.2">
      <c r="A156" s="382" t="s">
        <v>30</v>
      </c>
      <c r="B156" s="379"/>
      <c r="C156" s="239" t="s">
        <v>376</v>
      </c>
      <c r="D156" s="379" t="s">
        <v>377</v>
      </c>
      <c r="E156" s="240" t="s">
        <v>378</v>
      </c>
      <c r="F156" s="380" t="s">
        <v>379</v>
      </c>
      <c r="G156" s="240" t="s">
        <v>380</v>
      </c>
      <c r="H156" s="240" t="s">
        <v>377</v>
      </c>
      <c r="I156" s="601" t="s">
        <v>381</v>
      </c>
      <c r="J156" s="601"/>
      <c r="K156" s="300"/>
      <c r="L156" s="300"/>
      <c r="M156" s="300"/>
      <c r="N156" s="300"/>
      <c r="O156" s="300"/>
      <c r="P156" s="300"/>
      <c r="Q156" s="300"/>
      <c r="R156" s="300"/>
      <c r="S156" s="300"/>
      <c r="T156" s="300"/>
      <c r="U156" s="300"/>
      <c r="V156" s="300"/>
      <c r="W156" s="300"/>
      <c r="X156" s="300"/>
      <c r="Y156" s="300"/>
      <c r="Z156" s="300"/>
      <c r="AA156" s="300"/>
      <c r="AB156" s="300"/>
      <c r="AC156" s="300"/>
      <c r="AD156" s="300"/>
      <c r="AE156" s="300"/>
      <c r="AF156" s="300"/>
      <c r="AG156" s="300"/>
      <c r="AH156" s="300"/>
      <c r="AI156" s="300"/>
      <c r="AJ156" s="300"/>
      <c r="AK156" s="300"/>
      <c r="AL156" s="300"/>
      <c r="AM156" s="300"/>
      <c r="AN156" s="300"/>
      <c r="AO156" s="300"/>
      <c r="AP156" s="300"/>
      <c r="AQ156" s="300"/>
      <c r="AR156" s="300"/>
      <c r="AS156" s="300"/>
      <c r="AT156" s="300"/>
    </row>
    <row r="157" spans="1:46" ht="15" customHeight="1" x14ac:dyDescent="0.2">
      <c r="A157" s="364" t="s">
        <v>174</v>
      </c>
      <c r="B157" s="379" t="s">
        <v>175</v>
      </c>
      <c r="C157" s="225">
        <f>'Hinnat 2015'!D126</f>
        <v>0.65</v>
      </c>
      <c r="D157" s="222"/>
      <c r="E157" s="223"/>
      <c r="F157" s="224">
        <v>0</v>
      </c>
      <c r="G157" s="225">
        <f t="shared" ref="G157:G167" si="6">(C157*E157)+(F157*(C157*E157))</f>
        <v>0</v>
      </c>
      <c r="H157" s="226">
        <f t="shared" ref="H157:H167" si="7">(D157*E157)+(F157*(D157*E157))</f>
        <v>0</v>
      </c>
      <c r="I157" s="602"/>
      <c r="J157" s="602"/>
    </row>
    <row r="158" spans="1:46" ht="15" customHeight="1" x14ac:dyDescent="0.2">
      <c r="A158" s="364" t="s">
        <v>176</v>
      </c>
      <c r="B158" s="379" t="s">
        <v>177</v>
      </c>
      <c r="C158" s="225">
        <f>'Hinnat 2015'!D127</f>
        <v>0.38</v>
      </c>
      <c r="D158" s="222"/>
      <c r="E158" s="223"/>
      <c r="F158" s="224">
        <v>0</v>
      </c>
      <c r="G158" s="225">
        <f t="shared" si="6"/>
        <v>0</v>
      </c>
      <c r="H158" s="226">
        <f t="shared" si="7"/>
        <v>0</v>
      </c>
      <c r="I158" s="602"/>
      <c r="J158" s="602"/>
    </row>
    <row r="159" spans="1:46" ht="15" customHeight="1" x14ac:dyDescent="0.2">
      <c r="A159" s="364" t="s">
        <v>178</v>
      </c>
      <c r="B159" s="379" t="s">
        <v>179</v>
      </c>
      <c r="C159" s="225">
        <f>'Hinnat 2015'!D128</f>
        <v>0.32</v>
      </c>
      <c r="D159" s="222"/>
      <c r="E159" s="223"/>
      <c r="F159" s="224">
        <v>0</v>
      </c>
      <c r="G159" s="225">
        <f t="shared" si="6"/>
        <v>0</v>
      </c>
      <c r="H159" s="226">
        <f t="shared" si="7"/>
        <v>0</v>
      </c>
      <c r="I159" s="602"/>
      <c r="J159" s="602"/>
    </row>
    <row r="160" spans="1:46" ht="15" customHeight="1" x14ac:dyDescent="0.2">
      <c r="A160" s="364" t="s">
        <v>180</v>
      </c>
      <c r="B160" s="379" t="s">
        <v>113</v>
      </c>
      <c r="C160" s="225">
        <f>'Hinnat 2015'!D129</f>
        <v>0.69</v>
      </c>
      <c r="D160" s="222"/>
      <c r="E160" s="223"/>
      <c r="F160" s="224">
        <v>0</v>
      </c>
      <c r="G160" s="225">
        <f t="shared" si="6"/>
        <v>0</v>
      </c>
      <c r="H160" s="226">
        <f t="shared" si="7"/>
        <v>0</v>
      </c>
      <c r="I160" s="602"/>
      <c r="J160" s="602"/>
    </row>
    <row r="161" spans="1:10" ht="15" customHeight="1" x14ac:dyDescent="0.2">
      <c r="A161" s="364" t="s">
        <v>181</v>
      </c>
      <c r="B161" s="379" t="s">
        <v>182</v>
      </c>
      <c r="C161" s="225">
        <f>'Hinnat 2015'!D130</f>
        <v>0.53</v>
      </c>
      <c r="D161" s="248"/>
      <c r="E161" s="223"/>
      <c r="F161" s="224">
        <v>0</v>
      </c>
      <c r="G161" s="225">
        <f t="shared" si="6"/>
        <v>0</v>
      </c>
      <c r="H161" s="226">
        <f t="shared" si="7"/>
        <v>0</v>
      </c>
      <c r="I161" s="602"/>
      <c r="J161" s="602"/>
    </row>
    <row r="162" spans="1:10" ht="15" customHeight="1" x14ac:dyDescent="0.2">
      <c r="A162" s="364" t="s">
        <v>183</v>
      </c>
      <c r="B162" s="379" t="s">
        <v>184</v>
      </c>
      <c r="C162" s="225">
        <f>'Hinnat 2015'!D131</f>
        <v>1.19</v>
      </c>
      <c r="D162" s="248"/>
      <c r="E162" s="223"/>
      <c r="F162" s="224">
        <v>0</v>
      </c>
      <c r="G162" s="225">
        <f t="shared" si="6"/>
        <v>0</v>
      </c>
      <c r="H162" s="226">
        <f t="shared" si="7"/>
        <v>0</v>
      </c>
      <c r="I162" s="602"/>
      <c r="J162" s="602"/>
    </row>
    <row r="163" spans="1:10" ht="15" customHeight="1" x14ac:dyDescent="0.2">
      <c r="A163" s="364" t="s">
        <v>185</v>
      </c>
      <c r="B163" s="379" t="s">
        <v>186</v>
      </c>
      <c r="C163" s="225">
        <f>'Hinnat 2015'!D132</f>
        <v>0.47</v>
      </c>
      <c r="D163" s="222"/>
      <c r="E163" s="223"/>
      <c r="F163" s="224">
        <v>0</v>
      </c>
      <c r="G163" s="225">
        <f t="shared" si="6"/>
        <v>0</v>
      </c>
      <c r="H163" s="226">
        <f t="shared" si="7"/>
        <v>0</v>
      </c>
      <c r="I163" s="602"/>
      <c r="J163" s="602"/>
    </row>
    <row r="164" spans="1:10" ht="15" customHeight="1" x14ac:dyDescent="0.2">
      <c r="A164" s="364" t="s">
        <v>187</v>
      </c>
      <c r="B164" s="379" t="s">
        <v>188</v>
      </c>
      <c r="C164" s="225">
        <f>'Hinnat 2015'!D133</f>
        <v>1.07</v>
      </c>
      <c r="D164" s="248"/>
      <c r="E164" s="223"/>
      <c r="F164" s="224">
        <v>0</v>
      </c>
      <c r="G164" s="225">
        <f t="shared" si="6"/>
        <v>0</v>
      </c>
      <c r="H164" s="226">
        <f t="shared" si="7"/>
        <v>0</v>
      </c>
      <c r="I164" s="602"/>
      <c r="J164" s="602"/>
    </row>
    <row r="165" spans="1:10" ht="15" customHeight="1" x14ac:dyDescent="0.2">
      <c r="A165" s="364" t="s">
        <v>189</v>
      </c>
      <c r="B165" s="379" t="s">
        <v>190</v>
      </c>
      <c r="C165" s="225">
        <f>'Hinnat 2015'!D134</f>
        <v>1.44</v>
      </c>
      <c r="D165" s="222"/>
      <c r="E165" s="223"/>
      <c r="F165" s="224">
        <v>0</v>
      </c>
      <c r="G165" s="225">
        <f t="shared" si="6"/>
        <v>0</v>
      </c>
      <c r="H165" s="226">
        <f t="shared" si="7"/>
        <v>0</v>
      </c>
      <c r="I165" s="602"/>
      <c r="J165" s="602"/>
    </row>
    <row r="166" spans="1:10" ht="15" customHeight="1" x14ac:dyDescent="0.2">
      <c r="A166" s="364" t="s">
        <v>191</v>
      </c>
      <c r="B166" s="379" t="s">
        <v>192</v>
      </c>
      <c r="C166" s="225">
        <f>'Hinnat 2015'!D135</f>
        <v>0.7</v>
      </c>
      <c r="D166" s="222"/>
      <c r="E166" s="223"/>
      <c r="F166" s="224">
        <v>0</v>
      </c>
      <c r="G166" s="225">
        <f t="shared" si="6"/>
        <v>0</v>
      </c>
      <c r="H166" s="226">
        <f t="shared" si="7"/>
        <v>0</v>
      </c>
      <c r="I166" s="602"/>
      <c r="J166" s="602"/>
    </row>
    <row r="167" spans="1:10" ht="15" customHeight="1" x14ac:dyDescent="0.2">
      <c r="A167" s="364" t="s">
        <v>193</v>
      </c>
      <c r="B167" s="379" t="s">
        <v>194</v>
      </c>
      <c r="C167" s="225">
        <f>'Hinnat 2015'!D136</f>
        <v>0.36</v>
      </c>
      <c r="D167" s="222"/>
      <c r="E167" s="223"/>
      <c r="F167" s="224">
        <v>0</v>
      </c>
      <c r="G167" s="225">
        <f t="shared" si="6"/>
        <v>0</v>
      </c>
      <c r="H167" s="226">
        <f t="shared" si="7"/>
        <v>0</v>
      </c>
      <c r="I167" s="602"/>
      <c r="J167" s="602"/>
    </row>
    <row r="168" spans="1:10" ht="15" customHeight="1" x14ac:dyDescent="0.2">
      <c r="A168" s="380" t="s">
        <v>195</v>
      </c>
      <c r="B168" s="295"/>
      <c r="C168" s="230"/>
      <c r="D168" s="228"/>
      <c r="E168" s="228"/>
      <c r="F168" s="224"/>
      <c r="G168" s="242"/>
      <c r="H168" s="242"/>
    </row>
    <row r="169" spans="1:10" s="209" customFormat="1" ht="15" customHeight="1" x14ac:dyDescent="0.2">
      <c r="A169" s="364" t="s">
        <v>196</v>
      </c>
      <c r="B169" s="379" t="s">
        <v>175</v>
      </c>
      <c r="C169" s="225">
        <f>'Hinnat 2015'!D138</f>
        <v>0.62</v>
      </c>
      <c r="D169" s="222"/>
      <c r="E169" s="223"/>
      <c r="F169" s="224">
        <v>0</v>
      </c>
      <c r="G169" s="225">
        <f t="shared" ref="G169:G178" si="8">(C169*E169)+(F169*(C169*E169))</f>
        <v>0</v>
      </c>
      <c r="H169" s="226">
        <f t="shared" ref="H169:H178" si="9">(D169*E169)+(F169*(D169*E169))</f>
        <v>0</v>
      </c>
      <c r="I169" s="602"/>
      <c r="J169" s="602"/>
    </row>
    <row r="170" spans="1:10" s="209" customFormat="1" ht="15" customHeight="1" x14ac:dyDescent="0.2">
      <c r="A170" s="364" t="s">
        <v>197</v>
      </c>
      <c r="B170" s="379" t="s">
        <v>177</v>
      </c>
      <c r="C170" s="225">
        <f>'Hinnat 2015'!D139</f>
        <v>0.38</v>
      </c>
      <c r="D170" s="222"/>
      <c r="E170" s="223"/>
      <c r="F170" s="224">
        <v>0</v>
      </c>
      <c r="G170" s="225">
        <f t="shared" si="8"/>
        <v>0</v>
      </c>
      <c r="H170" s="226">
        <f t="shared" si="9"/>
        <v>0</v>
      </c>
      <c r="I170" s="602"/>
      <c r="J170" s="602"/>
    </row>
    <row r="171" spans="1:10" s="209" customFormat="1" ht="15" customHeight="1" x14ac:dyDescent="0.2">
      <c r="A171" s="364" t="s">
        <v>198</v>
      </c>
      <c r="B171" s="379" t="s">
        <v>179</v>
      </c>
      <c r="C171" s="225">
        <f>'Hinnat 2015'!D140</f>
        <v>0.16</v>
      </c>
      <c r="D171" s="222"/>
      <c r="E171" s="223"/>
      <c r="F171" s="224">
        <v>0</v>
      </c>
      <c r="G171" s="225">
        <f t="shared" si="8"/>
        <v>0</v>
      </c>
      <c r="H171" s="226">
        <f t="shared" si="9"/>
        <v>0</v>
      </c>
      <c r="I171" s="602"/>
      <c r="J171" s="602"/>
    </row>
    <row r="172" spans="1:10" s="209" customFormat="1" ht="15" customHeight="1" x14ac:dyDescent="0.2">
      <c r="A172" s="364" t="s">
        <v>199</v>
      </c>
      <c r="B172" s="379" t="s">
        <v>113</v>
      </c>
      <c r="C172" s="225">
        <f>'Hinnat 2015'!D141</f>
        <v>0.56999999999999995</v>
      </c>
      <c r="D172" s="222"/>
      <c r="E172" s="223"/>
      <c r="F172" s="224">
        <v>0</v>
      </c>
      <c r="G172" s="225">
        <f t="shared" si="8"/>
        <v>0</v>
      </c>
      <c r="H172" s="226">
        <f t="shared" si="9"/>
        <v>0</v>
      </c>
      <c r="I172" s="602"/>
      <c r="J172" s="602"/>
    </row>
    <row r="173" spans="1:10" s="209" customFormat="1" ht="15" customHeight="1" x14ac:dyDescent="0.2">
      <c r="A173" s="364" t="s">
        <v>200</v>
      </c>
      <c r="B173" s="379" t="s">
        <v>182</v>
      </c>
      <c r="C173" s="225">
        <f>'Hinnat 2015'!D142</f>
        <v>0.39</v>
      </c>
      <c r="D173" s="222"/>
      <c r="E173" s="223"/>
      <c r="F173" s="224">
        <v>0</v>
      </c>
      <c r="G173" s="225">
        <f t="shared" si="8"/>
        <v>0</v>
      </c>
      <c r="H173" s="226">
        <f t="shared" si="9"/>
        <v>0</v>
      </c>
      <c r="I173" s="602"/>
      <c r="J173" s="602"/>
    </row>
    <row r="174" spans="1:10" s="209" customFormat="1" ht="15" customHeight="1" x14ac:dyDescent="0.2">
      <c r="A174" s="364" t="s">
        <v>201</v>
      </c>
      <c r="B174" s="379" t="s">
        <v>184</v>
      </c>
      <c r="C174" s="225">
        <f>'Hinnat 2015'!D143</f>
        <v>1.44</v>
      </c>
      <c r="D174" s="222"/>
      <c r="E174" s="223"/>
      <c r="F174" s="224">
        <v>0</v>
      </c>
      <c r="G174" s="225">
        <f t="shared" si="8"/>
        <v>0</v>
      </c>
      <c r="H174" s="226">
        <f t="shared" si="9"/>
        <v>0</v>
      </c>
      <c r="I174" s="602"/>
      <c r="J174" s="602"/>
    </row>
    <row r="175" spans="1:10" s="209" customFormat="1" ht="15" customHeight="1" x14ac:dyDescent="0.2">
      <c r="A175" s="364" t="s">
        <v>202</v>
      </c>
      <c r="B175" s="379" t="s">
        <v>186</v>
      </c>
      <c r="C175" s="225">
        <f>'Hinnat 2015'!D144</f>
        <v>0.27</v>
      </c>
      <c r="D175" s="222"/>
      <c r="E175" s="223"/>
      <c r="F175" s="224">
        <v>0</v>
      </c>
      <c r="G175" s="225">
        <f t="shared" si="8"/>
        <v>0</v>
      </c>
      <c r="H175" s="226">
        <f t="shared" si="9"/>
        <v>0</v>
      </c>
      <c r="I175" s="602"/>
      <c r="J175" s="602"/>
    </row>
    <row r="176" spans="1:10" s="209" customFormat="1" ht="15" customHeight="1" x14ac:dyDescent="0.2">
      <c r="A176" s="364" t="s">
        <v>203</v>
      </c>
      <c r="B176" s="379" t="s">
        <v>204</v>
      </c>
      <c r="C176" s="225">
        <f>'Hinnat 2015'!D145</f>
        <v>1.1599999999999999</v>
      </c>
      <c r="D176" s="222"/>
      <c r="E176" s="223"/>
      <c r="F176" s="224">
        <v>0</v>
      </c>
      <c r="G176" s="225">
        <f t="shared" si="8"/>
        <v>0</v>
      </c>
      <c r="H176" s="226">
        <f t="shared" si="9"/>
        <v>0</v>
      </c>
      <c r="I176" s="602"/>
      <c r="J176" s="602"/>
    </row>
    <row r="177" spans="1:10" ht="15" customHeight="1" x14ac:dyDescent="0.2">
      <c r="A177" s="364" t="s">
        <v>205</v>
      </c>
      <c r="B177" s="379" t="s">
        <v>190</v>
      </c>
      <c r="C177" s="225">
        <f>'Hinnat 2015'!D146</f>
        <v>1.33</v>
      </c>
      <c r="D177" s="222"/>
      <c r="E177" s="223"/>
      <c r="F177" s="224">
        <v>0</v>
      </c>
      <c r="G177" s="225">
        <f t="shared" si="8"/>
        <v>0</v>
      </c>
      <c r="H177" s="226">
        <f t="shared" si="9"/>
        <v>0</v>
      </c>
      <c r="I177" s="602"/>
      <c r="J177" s="602"/>
    </row>
    <row r="178" spans="1:10" ht="15" customHeight="1" x14ac:dyDescent="0.2">
      <c r="A178" s="364" t="s">
        <v>206</v>
      </c>
      <c r="B178" s="379" t="s">
        <v>192</v>
      </c>
      <c r="C178" s="225">
        <f>'Hinnat 2015'!D147</f>
        <v>0.65</v>
      </c>
      <c r="D178" s="222"/>
      <c r="E178" s="223"/>
      <c r="F178" s="224">
        <v>0</v>
      </c>
      <c r="G178" s="225">
        <f t="shared" si="8"/>
        <v>0</v>
      </c>
      <c r="H178" s="226">
        <f t="shared" si="9"/>
        <v>0</v>
      </c>
      <c r="I178" s="602"/>
      <c r="J178" s="602"/>
    </row>
    <row r="179" spans="1:10" s="236" customFormat="1" ht="15" customHeight="1" x14ac:dyDescent="0.2">
      <c r="A179" s="250"/>
      <c r="B179" s="195"/>
      <c r="C179" s="233"/>
      <c r="D179" s="195" t="s">
        <v>331</v>
      </c>
      <c r="E179" s="234">
        <f>SUM(E157:E178)</f>
        <v>0</v>
      </c>
      <c r="F179" s="195"/>
      <c r="G179" s="235">
        <f>SUM(G157:G178)</f>
        <v>0</v>
      </c>
      <c r="H179" s="243">
        <f>SUM(H157:H178)</f>
        <v>0</v>
      </c>
    </row>
    <row r="180" spans="1:10" s="295" customFormat="1" ht="15" customHeight="1" x14ac:dyDescent="0.2">
      <c r="A180" s="370"/>
      <c r="B180" s="300"/>
      <c r="C180" s="244"/>
      <c r="D180" s="195" t="s">
        <v>382</v>
      </c>
      <c r="F180" s="300"/>
      <c r="G180" s="244"/>
      <c r="H180" s="237">
        <f>MAX(G157:H157)+MAX(G158:H158)+MAX(G159:H159)+MAX(G160:H160)+MAX(G161:H161)+MAX(G162:H162)+MAX(G163:H163)+MAX(G164:H164)+MAX(G165:H165)+MAX(G166:H166)+MAX(G167:H167)+MAX(G169:H169)+MAX(G170:H170)+MAX(G171:H171)+MAX(G172:H172)+MAX(G173:H173)+MAX(G174:H174)+MAX(G175:H175)+MAX(G176:H176)+MAX(G177:H177)+MAX(G178:H178)</f>
        <v>0</v>
      </c>
    </row>
    <row r="181" spans="1:10" s="295" customFormat="1" ht="15" customHeight="1" x14ac:dyDescent="0.2">
      <c r="A181" s="370"/>
      <c r="B181" s="195"/>
      <c r="C181" s="233"/>
      <c r="G181" s="202"/>
      <c r="H181" s="202"/>
    </row>
    <row r="182" spans="1:10" s="295" customFormat="1" ht="15" customHeight="1" x14ac:dyDescent="0.25">
      <c r="A182" s="605" t="s">
        <v>207</v>
      </c>
      <c r="B182" s="605"/>
      <c r="C182" s="605"/>
      <c r="D182" s="300"/>
      <c r="F182" s="300"/>
      <c r="G182" s="210"/>
      <c r="H182" s="202"/>
    </row>
    <row r="183" spans="1:10" s="295" customFormat="1" ht="15" customHeight="1" x14ac:dyDescent="0.2">
      <c r="A183" s="311"/>
      <c r="B183" s="300"/>
      <c r="C183" s="384"/>
      <c r="D183" s="300"/>
      <c r="F183" s="300"/>
      <c r="G183" s="210"/>
      <c r="H183" s="202"/>
    </row>
    <row r="184" spans="1:10" s="295" customFormat="1" ht="15" customHeight="1" x14ac:dyDescent="0.2">
      <c r="A184" s="195" t="s">
        <v>208</v>
      </c>
      <c r="B184" s="300"/>
      <c r="C184" s="384"/>
      <c r="D184" s="300"/>
      <c r="F184" s="300"/>
      <c r="G184" s="210"/>
      <c r="H184" s="202"/>
    </row>
    <row r="185" spans="1:10" s="295" customFormat="1" ht="15" customHeight="1" x14ac:dyDescent="0.2">
      <c r="A185" s="195" t="s">
        <v>209</v>
      </c>
      <c r="B185" s="300"/>
      <c r="C185" s="384"/>
      <c r="D185" s="300"/>
      <c r="F185" s="300"/>
      <c r="G185" s="210"/>
      <c r="H185" s="202"/>
    </row>
    <row r="186" spans="1:10" s="295" customFormat="1" ht="15" customHeight="1" x14ac:dyDescent="0.2">
      <c r="A186" s="254" t="s">
        <v>393</v>
      </c>
      <c r="B186" s="300"/>
      <c r="C186" s="384"/>
      <c r="D186" s="300"/>
      <c r="F186" s="300"/>
      <c r="G186" s="210"/>
      <c r="H186" s="202"/>
    </row>
    <row r="187" spans="1:10" s="295" customFormat="1" ht="15" customHeight="1" x14ac:dyDescent="0.2">
      <c r="A187" s="254" t="s">
        <v>394</v>
      </c>
      <c r="B187" s="300"/>
      <c r="C187" s="384"/>
      <c r="D187" s="300"/>
      <c r="F187" s="300"/>
      <c r="G187" s="210"/>
      <c r="H187" s="202"/>
    </row>
    <row r="188" spans="1:10" s="295" customFormat="1" ht="15" customHeight="1" x14ac:dyDescent="0.2">
      <c r="A188" s="254" t="s">
        <v>395</v>
      </c>
      <c r="B188" s="300"/>
      <c r="C188" s="244"/>
      <c r="D188" s="300"/>
      <c r="F188" s="300"/>
      <c r="G188" s="210"/>
      <c r="H188" s="202"/>
    </row>
    <row r="189" spans="1:10" s="295" customFormat="1" ht="15" customHeight="1" x14ac:dyDescent="0.25">
      <c r="A189" s="195" t="s">
        <v>373</v>
      </c>
      <c r="B189" s="307"/>
      <c r="C189" s="244"/>
      <c r="D189" s="300"/>
      <c r="F189" s="300"/>
      <c r="G189" s="210"/>
      <c r="H189" s="202"/>
    </row>
    <row r="190" spans="1:10" s="295" customFormat="1" ht="15" customHeight="1" x14ac:dyDescent="0.2">
      <c r="A190" s="604" t="s">
        <v>374</v>
      </c>
      <c r="B190" s="604"/>
      <c r="C190" s="244"/>
      <c r="D190" s="300"/>
      <c r="F190" s="300"/>
      <c r="G190" s="210"/>
      <c r="H190" s="202"/>
    </row>
    <row r="191" spans="1:10" s="295" customFormat="1" ht="15" customHeight="1" x14ac:dyDescent="0.25">
      <c r="A191" s="196" t="s">
        <v>375</v>
      </c>
      <c r="B191" s="307"/>
      <c r="C191" s="244"/>
      <c r="D191" s="300"/>
      <c r="F191" s="300"/>
      <c r="G191" s="210"/>
      <c r="H191" s="202"/>
    </row>
    <row r="192" spans="1:10" s="295" customFormat="1" ht="15" customHeight="1" x14ac:dyDescent="0.25">
      <c r="A192" s="195"/>
      <c r="B192" s="307"/>
      <c r="C192" s="244"/>
      <c r="D192" s="300"/>
      <c r="F192" s="300"/>
      <c r="G192" s="210"/>
      <c r="H192" s="202"/>
    </row>
    <row r="193" spans="1:46" s="378" customFormat="1" ht="15" customHeight="1" x14ac:dyDescent="0.2">
      <c r="A193" s="382" t="s">
        <v>30</v>
      </c>
      <c r="B193" s="379"/>
      <c r="C193" s="239" t="s">
        <v>376</v>
      </c>
      <c r="D193" s="379" t="s">
        <v>377</v>
      </c>
      <c r="E193" s="240" t="s">
        <v>378</v>
      </c>
      <c r="F193" s="380" t="s">
        <v>379</v>
      </c>
      <c r="G193" s="240" t="s">
        <v>380</v>
      </c>
      <c r="H193" s="240" t="s">
        <v>377</v>
      </c>
      <c r="I193" s="601" t="s">
        <v>381</v>
      </c>
      <c r="J193" s="601"/>
      <c r="K193" s="300"/>
      <c r="L193" s="300"/>
      <c r="M193" s="300"/>
      <c r="N193" s="300"/>
      <c r="O193" s="300"/>
      <c r="P193" s="300"/>
      <c r="Q193" s="300"/>
      <c r="R193" s="300"/>
      <c r="S193" s="300"/>
      <c r="T193" s="300"/>
      <c r="U193" s="300"/>
      <c r="V193" s="300"/>
      <c r="W193" s="300"/>
      <c r="X193" s="300"/>
      <c r="Y193" s="300"/>
      <c r="Z193" s="300"/>
      <c r="AA193" s="300"/>
      <c r="AB193" s="300"/>
      <c r="AC193" s="300"/>
      <c r="AD193" s="300"/>
      <c r="AE193" s="300"/>
      <c r="AF193" s="300"/>
      <c r="AG193" s="300"/>
      <c r="AH193" s="300"/>
      <c r="AI193" s="300"/>
      <c r="AJ193" s="300"/>
      <c r="AK193" s="300"/>
      <c r="AL193" s="300"/>
      <c r="AM193" s="300"/>
      <c r="AN193" s="300"/>
      <c r="AO193" s="300"/>
      <c r="AP193" s="300"/>
      <c r="AQ193" s="300"/>
      <c r="AR193" s="300"/>
      <c r="AS193" s="300"/>
      <c r="AT193" s="300"/>
    </row>
    <row r="194" spans="1:46" ht="15" customHeight="1" x14ac:dyDescent="0.2">
      <c r="A194" s="364" t="s">
        <v>213</v>
      </c>
      <c r="B194" s="379" t="s">
        <v>214</v>
      </c>
      <c r="C194" s="225">
        <f>'Hinnat 2015'!D159</f>
        <v>0.25</v>
      </c>
      <c r="D194" s="222"/>
      <c r="E194" s="223"/>
      <c r="F194" s="224">
        <v>0</v>
      </c>
      <c r="G194" s="225">
        <f t="shared" ref="G194:G203" si="10">(C194*E194)+(F194*(C194*E194))</f>
        <v>0</v>
      </c>
      <c r="H194" s="226">
        <f t="shared" ref="H194:H203" si="11">(D194*E194)+(F194*(D194*E194))</f>
        <v>0</v>
      </c>
      <c r="I194" s="602"/>
      <c r="J194" s="602"/>
    </row>
    <row r="195" spans="1:46" ht="15" customHeight="1" x14ac:dyDescent="0.2">
      <c r="A195" s="364" t="s">
        <v>215</v>
      </c>
      <c r="B195" s="379" t="s">
        <v>177</v>
      </c>
      <c r="C195" s="225">
        <f>'Hinnat 2015'!D160</f>
        <v>0.25</v>
      </c>
      <c r="D195" s="222"/>
      <c r="E195" s="223"/>
      <c r="F195" s="224">
        <v>0</v>
      </c>
      <c r="G195" s="225">
        <f t="shared" si="10"/>
        <v>0</v>
      </c>
      <c r="H195" s="226">
        <f t="shared" si="11"/>
        <v>0</v>
      </c>
      <c r="I195" s="602"/>
      <c r="J195" s="602"/>
    </row>
    <row r="196" spans="1:46" ht="15" customHeight="1" x14ac:dyDescent="0.2">
      <c r="A196" s="364" t="s">
        <v>216</v>
      </c>
      <c r="B196" s="379" t="s">
        <v>113</v>
      </c>
      <c r="C196" s="225">
        <f>'Hinnat 2015'!D161</f>
        <v>0.68</v>
      </c>
      <c r="D196" s="222"/>
      <c r="E196" s="223"/>
      <c r="F196" s="224">
        <v>0</v>
      </c>
      <c r="G196" s="225">
        <f t="shared" si="10"/>
        <v>0</v>
      </c>
      <c r="H196" s="226">
        <f t="shared" si="11"/>
        <v>0</v>
      </c>
      <c r="I196" s="602"/>
      <c r="J196" s="602"/>
    </row>
    <row r="197" spans="1:46" ht="15" customHeight="1" x14ac:dyDescent="0.2">
      <c r="A197" s="364" t="s">
        <v>217</v>
      </c>
      <c r="B197" s="379" t="s">
        <v>182</v>
      </c>
      <c r="C197" s="225">
        <f>'Hinnat 2015'!D162</f>
        <v>0.33</v>
      </c>
      <c r="D197" s="222"/>
      <c r="E197" s="223"/>
      <c r="F197" s="224">
        <v>0</v>
      </c>
      <c r="G197" s="225">
        <f t="shared" si="10"/>
        <v>0</v>
      </c>
      <c r="H197" s="226">
        <f t="shared" si="11"/>
        <v>0</v>
      </c>
      <c r="I197" s="602"/>
      <c r="J197" s="602"/>
    </row>
    <row r="198" spans="1:46" ht="15" customHeight="1" x14ac:dyDescent="0.2">
      <c r="A198" s="364" t="s">
        <v>218</v>
      </c>
      <c r="B198" s="379" t="s">
        <v>184</v>
      </c>
      <c r="C198" s="225">
        <f>'Hinnat 2015'!D163</f>
        <v>0.61</v>
      </c>
      <c r="D198" s="222"/>
      <c r="E198" s="223"/>
      <c r="F198" s="224">
        <v>0</v>
      </c>
      <c r="G198" s="225">
        <f t="shared" si="10"/>
        <v>0</v>
      </c>
      <c r="H198" s="226">
        <f t="shared" si="11"/>
        <v>0</v>
      </c>
      <c r="I198" s="602"/>
      <c r="J198" s="602"/>
    </row>
    <row r="199" spans="1:46" ht="15" customHeight="1" x14ac:dyDescent="0.2">
      <c r="A199" s="364" t="s">
        <v>219</v>
      </c>
      <c r="B199" s="379" t="s">
        <v>186</v>
      </c>
      <c r="C199" s="225">
        <f>'Hinnat 2015'!D164</f>
        <v>0.46</v>
      </c>
      <c r="D199" s="222"/>
      <c r="E199" s="223"/>
      <c r="F199" s="224">
        <v>0</v>
      </c>
      <c r="G199" s="225">
        <f t="shared" si="10"/>
        <v>0</v>
      </c>
      <c r="H199" s="226">
        <f t="shared" si="11"/>
        <v>0</v>
      </c>
      <c r="I199" s="602"/>
      <c r="J199" s="602"/>
    </row>
    <row r="200" spans="1:46" ht="15" customHeight="1" x14ac:dyDescent="0.2">
      <c r="A200" s="364" t="s">
        <v>220</v>
      </c>
      <c r="B200" s="379" t="s">
        <v>221</v>
      </c>
      <c r="C200" s="225">
        <f>'Hinnat 2015'!D165</f>
        <v>0.76</v>
      </c>
      <c r="D200" s="222"/>
      <c r="E200" s="223"/>
      <c r="F200" s="224">
        <v>0</v>
      </c>
      <c r="G200" s="225">
        <f t="shared" si="10"/>
        <v>0</v>
      </c>
      <c r="H200" s="226">
        <f t="shared" si="11"/>
        <v>0</v>
      </c>
      <c r="I200" s="602"/>
      <c r="J200" s="602"/>
    </row>
    <row r="201" spans="1:46" ht="15" customHeight="1" x14ac:dyDescent="0.2">
      <c r="A201" s="364" t="s">
        <v>222</v>
      </c>
      <c r="B201" s="379" t="s">
        <v>190</v>
      </c>
      <c r="C201" s="225">
        <f>'Hinnat 2015'!D166</f>
        <v>0.95</v>
      </c>
      <c r="D201" s="222"/>
      <c r="E201" s="223"/>
      <c r="F201" s="224">
        <v>0</v>
      </c>
      <c r="G201" s="225">
        <f t="shared" si="10"/>
        <v>0</v>
      </c>
      <c r="H201" s="226">
        <f t="shared" si="11"/>
        <v>0</v>
      </c>
      <c r="I201" s="602"/>
      <c r="J201" s="602"/>
    </row>
    <row r="202" spans="1:46" ht="15" customHeight="1" x14ac:dyDescent="0.2">
      <c r="A202" s="364" t="s">
        <v>223</v>
      </c>
      <c r="B202" s="379" t="s">
        <v>224</v>
      </c>
      <c r="C202" s="225">
        <f>'Hinnat 2015'!D167</f>
        <v>0.46</v>
      </c>
      <c r="D202" s="222"/>
      <c r="E202" s="223"/>
      <c r="F202" s="224">
        <v>0</v>
      </c>
      <c r="G202" s="225">
        <f t="shared" si="10"/>
        <v>0</v>
      </c>
      <c r="H202" s="226">
        <f t="shared" si="11"/>
        <v>0</v>
      </c>
      <c r="I202" s="602"/>
      <c r="J202" s="602"/>
    </row>
    <row r="203" spans="1:46" ht="15" customHeight="1" x14ac:dyDescent="0.2">
      <c r="A203" s="364" t="s">
        <v>225</v>
      </c>
      <c r="B203" s="379" t="s">
        <v>194</v>
      </c>
      <c r="C203" s="225">
        <f>'Hinnat 2015'!D168</f>
        <v>0.4</v>
      </c>
      <c r="D203" s="222"/>
      <c r="E203" s="223"/>
      <c r="F203" s="224">
        <v>0</v>
      </c>
      <c r="G203" s="225">
        <f t="shared" si="10"/>
        <v>0</v>
      </c>
      <c r="H203" s="226">
        <f t="shared" si="11"/>
        <v>0</v>
      </c>
      <c r="I203" s="602"/>
      <c r="J203" s="602"/>
    </row>
    <row r="204" spans="1:46" s="236" customFormat="1" ht="15" customHeight="1" x14ac:dyDescent="0.2">
      <c r="A204" s="196"/>
      <c r="B204" s="195"/>
      <c r="C204" s="233"/>
      <c r="D204" s="195" t="s">
        <v>331</v>
      </c>
      <c r="E204" s="234">
        <f>SUM(E194:E203)</f>
        <v>0</v>
      </c>
      <c r="G204" s="235">
        <f>SUM(G194:G203)</f>
        <v>0</v>
      </c>
      <c r="H204" s="252">
        <f>SUM(H194:H203)</f>
        <v>0</v>
      </c>
    </row>
    <row r="205" spans="1:46" s="295" customFormat="1" ht="15" customHeight="1" x14ac:dyDescent="0.2">
      <c r="A205" s="311"/>
      <c r="B205" s="300"/>
      <c r="C205" s="244"/>
      <c r="D205" s="195" t="s">
        <v>382</v>
      </c>
      <c r="G205" s="244"/>
      <c r="H205" s="237">
        <f>MAX(G194:H194)+MAX(G195:H195)+MAX(G196:H196)+MAX(G197:H197)+MAX(G198:H198)+MAX(G199:H199)+MAX(G200:H200)+MAX(G201:H201)+MAX(G202:H202)+MAX(G203:H203)</f>
        <v>0</v>
      </c>
    </row>
    <row r="206" spans="1:46" s="295" customFormat="1" ht="15" customHeight="1" x14ac:dyDescent="0.2">
      <c r="A206" s="370"/>
      <c r="B206" s="300"/>
      <c r="C206" s="244"/>
      <c r="G206" s="202"/>
      <c r="H206" s="202"/>
    </row>
    <row r="207" spans="1:46" s="295" customFormat="1" ht="15" customHeight="1" x14ac:dyDescent="0.25">
      <c r="A207" s="605" t="s">
        <v>226</v>
      </c>
      <c r="B207" s="605"/>
      <c r="C207" s="605"/>
      <c r="D207" s="300"/>
      <c r="F207" s="300"/>
      <c r="G207" s="202"/>
      <c r="H207" s="202"/>
    </row>
    <row r="208" spans="1:46" s="295" customFormat="1" ht="15" customHeight="1" x14ac:dyDescent="0.2">
      <c r="A208" s="370"/>
      <c r="B208" s="300"/>
      <c r="C208" s="384"/>
      <c r="D208" s="300"/>
      <c r="F208" s="300"/>
      <c r="G208" s="202"/>
      <c r="H208" s="202"/>
    </row>
    <row r="209" spans="1:46" s="295" customFormat="1" ht="15" customHeight="1" x14ac:dyDescent="0.2">
      <c r="A209" s="254" t="s">
        <v>442</v>
      </c>
      <c r="C209" s="244"/>
      <c r="D209" s="300"/>
      <c r="F209" s="300"/>
      <c r="G209" s="202"/>
      <c r="H209" s="202"/>
    </row>
    <row r="210" spans="1:46" s="295" customFormat="1" ht="15" customHeight="1" x14ac:dyDescent="0.2">
      <c r="A210" s="254" t="s">
        <v>372</v>
      </c>
      <c r="C210" s="244"/>
      <c r="D210" s="300"/>
      <c r="F210" s="300"/>
      <c r="G210" s="202"/>
      <c r="H210" s="202"/>
    </row>
    <row r="211" spans="1:46" s="295" customFormat="1" ht="15" customHeight="1" x14ac:dyDescent="0.2">
      <c r="A211" s="195" t="s">
        <v>373</v>
      </c>
      <c r="C211" s="244"/>
      <c r="D211" s="300"/>
      <c r="F211" s="300"/>
      <c r="G211" s="202"/>
      <c r="H211" s="202"/>
    </row>
    <row r="212" spans="1:46" s="295" customFormat="1" ht="15" customHeight="1" x14ac:dyDescent="0.2">
      <c r="A212" s="250" t="s">
        <v>444</v>
      </c>
      <c r="B212" s="300"/>
      <c r="C212" s="244"/>
      <c r="D212" s="393"/>
      <c r="F212" s="300"/>
      <c r="G212" s="202"/>
      <c r="H212" s="202"/>
    </row>
    <row r="213" spans="1:46" s="378" customFormat="1" ht="15" customHeight="1" x14ac:dyDescent="0.2">
      <c r="A213" s="382" t="s">
        <v>30</v>
      </c>
      <c r="B213" s="379"/>
      <c r="C213" s="239" t="s">
        <v>376</v>
      </c>
      <c r="D213" s="379" t="s">
        <v>377</v>
      </c>
      <c r="E213" s="240" t="s">
        <v>378</v>
      </c>
      <c r="F213" s="380" t="s">
        <v>379</v>
      </c>
      <c r="G213" s="240" t="s">
        <v>380</v>
      </c>
      <c r="H213" s="240" t="s">
        <v>377</v>
      </c>
      <c r="I213" s="601" t="s">
        <v>381</v>
      </c>
      <c r="J213" s="601"/>
      <c r="K213" s="300"/>
      <c r="L213" s="300"/>
      <c r="M213" s="300"/>
      <c r="N213" s="300"/>
      <c r="O213" s="300"/>
      <c r="P213" s="300"/>
      <c r="Q213" s="300"/>
      <c r="R213" s="300"/>
      <c r="S213" s="300"/>
      <c r="T213" s="300"/>
      <c r="U213" s="300"/>
      <c r="V213" s="300"/>
      <c r="W213" s="300"/>
      <c r="X213" s="300"/>
      <c r="Y213" s="300"/>
      <c r="Z213" s="300"/>
      <c r="AA213" s="300"/>
      <c r="AB213" s="300"/>
      <c r="AC213" s="300"/>
      <c r="AD213" s="300"/>
      <c r="AE213" s="300"/>
      <c r="AF213" s="300"/>
      <c r="AG213" s="300"/>
      <c r="AH213" s="300"/>
      <c r="AI213" s="300"/>
      <c r="AJ213" s="300"/>
      <c r="AK213" s="300"/>
      <c r="AL213" s="300"/>
      <c r="AM213" s="300"/>
      <c r="AN213" s="300"/>
      <c r="AO213" s="300"/>
      <c r="AP213" s="300"/>
      <c r="AQ213" s="300"/>
      <c r="AR213" s="300"/>
      <c r="AS213" s="300"/>
      <c r="AT213" s="300"/>
    </row>
    <row r="214" spans="1:46" ht="15" customHeight="1" x14ac:dyDescent="0.2">
      <c r="A214" s="364" t="s">
        <v>227</v>
      </c>
      <c r="B214" s="379" t="s">
        <v>113</v>
      </c>
      <c r="C214" s="225">
        <f>'Hinnat 2015'!D176</f>
        <v>0.61</v>
      </c>
      <c r="D214" s="222"/>
      <c r="E214" s="223"/>
      <c r="F214" s="224">
        <v>0</v>
      </c>
      <c r="G214" s="225">
        <f>(C214*E214)+(F214*(C214*E214))</f>
        <v>0</v>
      </c>
      <c r="H214" s="226">
        <f>(D214*E214)+(F214*(D214*E214))</f>
        <v>0</v>
      </c>
      <c r="I214" s="602"/>
      <c r="J214" s="602"/>
    </row>
    <row r="215" spans="1:46" ht="15" customHeight="1" x14ac:dyDescent="0.2">
      <c r="A215" s="364" t="s">
        <v>228</v>
      </c>
      <c r="B215" s="379" t="s">
        <v>119</v>
      </c>
      <c r="C215" s="225">
        <f>'Hinnat 2015'!D177</f>
        <v>0.61</v>
      </c>
      <c r="D215" s="222"/>
      <c r="E215" s="223"/>
      <c r="F215" s="224">
        <v>0</v>
      </c>
      <c r="G215" s="225">
        <f>(C215*E215)+(F215*(C215*E215))</f>
        <v>0</v>
      </c>
      <c r="H215" s="226">
        <f>(D215*E215)+(F215*(D215*E215))</f>
        <v>0</v>
      </c>
      <c r="I215" s="602"/>
      <c r="J215" s="602"/>
    </row>
    <row r="216" spans="1:46" ht="15" customHeight="1" x14ac:dyDescent="0.2">
      <c r="A216" s="532" t="s">
        <v>229</v>
      </c>
      <c r="B216" s="516" t="s">
        <v>130</v>
      </c>
      <c r="C216" s="225">
        <f>'Hinnat 2015'!D178</f>
        <v>0.61</v>
      </c>
      <c r="D216" s="222"/>
      <c r="E216" s="223"/>
      <c r="F216" s="224">
        <v>0</v>
      </c>
      <c r="G216" s="225">
        <f>(C216*E216)+(F216*(C216*E216))</f>
        <v>0</v>
      </c>
      <c r="H216" s="226">
        <f>(D216*E216)+(F216*(D216*E216))</f>
        <v>0</v>
      </c>
      <c r="I216" s="602"/>
      <c r="J216" s="602"/>
    </row>
    <row r="217" spans="1:46" ht="15" customHeight="1" x14ac:dyDescent="0.2">
      <c r="A217" s="362" t="s">
        <v>438</v>
      </c>
      <c r="B217" s="363" t="s">
        <v>439</v>
      </c>
      <c r="C217" s="533">
        <f>'Hinnat 2015'!D179</f>
        <v>0.21</v>
      </c>
      <c r="D217" s="222"/>
      <c r="E217" s="503"/>
      <c r="F217" s="224">
        <v>0</v>
      </c>
      <c r="G217" s="225">
        <f>(C217*E217)+(F217*(C217*E217))</f>
        <v>0</v>
      </c>
      <c r="H217" s="226">
        <f>(D217*E217)+(F217*(D217*E217))</f>
        <v>0</v>
      </c>
      <c r="I217" s="602"/>
      <c r="J217" s="602"/>
    </row>
    <row r="218" spans="1:46" s="236" customFormat="1" ht="15" customHeight="1" x14ac:dyDescent="0.2">
      <c r="A218" s="196"/>
      <c r="B218" s="195"/>
      <c r="C218" s="233"/>
      <c r="D218" s="195" t="s">
        <v>331</v>
      </c>
      <c r="E218" s="234">
        <f>SUM(E214:E216)</f>
        <v>0</v>
      </c>
      <c r="G218" s="235">
        <f>SUM(G214:G216)</f>
        <v>0</v>
      </c>
      <c r="H218" s="252">
        <f>SUM(H214:H216)</f>
        <v>0</v>
      </c>
    </row>
    <row r="219" spans="1:46" s="295" customFormat="1" ht="15" customHeight="1" x14ac:dyDescent="0.2">
      <c r="A219" s="311"/>
      <c r="B219" s="300"/>
      <c r="C219" s="244"/>
      <c r="D219" s="195" t="s">
        <v>382</v>
      </c>
      <c r="G219" s="244"/>
      <c r="H219" s="237">
        <f>MAX(G214:H214)+MAX(G215:H215)+MAX(G216:H216)</f>
        <v>0</v>
      </c>
    </row>
    <row r="220" spans="1:46" s="295" customFormat="1" ht="15" customHeight="1" x14ac:dyDescent="0.2">
      <c r="A220" s="370"/>
      <c r="B220" s="300"/>
      <c r="C220" s="244"/>
      <c r="G220" s="202"/>
      <c r="H220" s="202"/>
    </row>
    <row r="221" spans="1:46" s="295" customFormat="1" ht="15" customHeight="1" x14ac:dyDescent="0.25">
      <c r="A221" s="605" t="s">
        <v>230</v>
      </c>
      <c r="B221" s="605"/>
      <c r="C221" s="605"/>
      <c r="G221" s="202"/>
      <c r="H221" s="202"/>
    </row>
    <row r="222" spans="1:46" s="295" customFormat="1" ht="15" customHeight="1" x14ac:dyDescent="0.2">
      <c r="A222" s="370"/>
      <c r="B222" s="195"/>
      <c r="C222" s="244"/>
      <c r="G222" s="202"/>
      <c r="H222" s="202"/>
    </row>
    <row r="223" spans="1:46" s="295" customFormat="1" ht="15" customHeight="1" x14ac:dyDescent="0.2">
      <c r="A223" s="195" t="s">
        <v>231</v>
      </c>
      <c r="B223" s="300"/>
      <c r="C223" s="244"/>
      <c r="D223" s="300"/>
      <c r="G223" s="202"/>
      <c r="H223" s="210"/>
    </row>
    <row r="224" spans="1:46" s="295" customFormat="1" ht="15" customHeight="1" x14ac:dyDescent="0.2">
      <c r="A224" s="195" t="s">
        <v>232</v>
      </c>
      <c r="B224" s="300"/>
      <c r="C224" s="244"/>
      <c r="D224" s="300"/>
      <c r="G224" s="202"/>
      <c r="H224" s="210"/>
    </row>
    <row r="225" spans="1:46" s="295" customFormat="1" ht="15" customHeight="1" x14ac:dyDescent="0.2">
      <c r="A225" s="195" t="s">
        <v>233</v>
      </c>
      <c r="B225" s="300"/>
      <c r="C225" s="244"/>
      <c r="D225" s="300"/>
      <c r="G225" s="202"/>
      <c r="H225" s="210"/>
    </row>
    <row r="226" spans="1:46" s="295" customFormat="1" ht="15" customHeight="1" x14ac:dyDescent="0.2">
      <c r="A226" s="195" t="s">
        <v>373</v>
      </c>
      <c r="B226" s="300"/>
      <c r="C226" s="244"/>
      <c r="D226" s="300"/>
      <c r="G226" s="202"/>
      <c r="H226" s="210"/>
    </row>
    <row r="227" spans="1:46" s="295" customFormat="1" ht="15" customHeight="1" x14ac:dyDescent="0.2">
      <c r="A227" s="604" t="s">
        <v>374</v>
      </c>
      <c r="B227" s="604"/>
      <c r="C227" s="244"/>
      <c r="D227" s="300"/>
      <c r="G227" s="202"/>
      <c r="H227" s="210"/>
    </row>
    <row r="228" spans="1:46" s="295" customFormat="1" ht="15" customHeight="1" x14ac:dyDescent="0.2">
      <c r="A228" s="196" t="s">
        <v>375</v>
      </c>
      <c r="B228" s="300"/>
      <c r="C228" s="244"/>
      <c r="D228" s="300"/>
      <c r="G228" s="202"/>
      <c r="H228" s="210"/>
    </row>
    <row r="229" spans="1:46" s="295" customFormat="1" ht="15" customHeight="1" x14ac:dyDescent="0.2">
      <c r="A229" s="195"/>
      <c r="B229" s="300"/>
      <c r="C229" s="244"/>
      <c r="D229" s="300"/>
      <c r="G229" s="202"/>
      <c r="H229" s="210"/>
    </row>
    <row r="230" spans="1:46" s="378" customFormat="1" ht="15" customHeight="1" x14ac:dyDescent="0.2">
      <c r="A230" s="382" t="s">
        <v>30</v>
      </c>
      <c r="B230" s="379"/>
      <c r="C230" s="239" t="s">
        <v>376</v>
      </c>
      <c r="D230" s="379" t="s">
        <v>377</v>
      </c>
      <c r="E230" s="240" t="s">
        <v>378</v>
      </c>
      <c r="F230" s="380" t="s">
        <v>379</v>
      </c>
      <c r="G230" s="240" t="s">
        <v>380</v>
      </c>
      <c r="H230" s="240" t="s">
        <v>377</v>
      </c>
      <c r="I230" s="601" t="s">
        <v>381</v>
      </c>
      <c r="J230" s="601"/>
      <c r="K230" s="300"/>
      <c r="L230" s="300"/>
      <c r="M230" s="300"/>
      <c r="N230" s="300"/>
      <c r="O230" s="300"/>
      <c r="P230" s="300"/>
      <c r="Q230" s="300"/>
      <c r="R230" s="300"/>
      <c r="S230" s="300"/>
      <c r="T230" s="300"/>
      <c r="U230" s="300"/>
      <c r="V230" s="300"/>
      <c r="W230" s="300"/>
      <c r="X230" s="300"/>
      <c r="Y230" s="300"/>
      <c r="Z230" s="300"/>
      <c r="AA230" s="300"/>
      <c r="AB230" s="300"/>
      <c r="AC230" s="300"/>
      <c r="AD230" s="300"/>
      <c r="AE230" s="300"/>
      <c r="AF230" s="300"/>
      <c r="AG230" s="300"/>
      <c r="AH230" s="300"/>
      <c r="AI230" s="300"/>
      <c r="AJ230" s="300"/>
      <c r="AK230" s="300"/>
      <c r="AL230" s="300"/>
      <c r="AM230" s="300"/>
      <c r="AN230" s="300"/>
      <c r="AO230" s="300"/>
      <c r="AP230" s="300"/>
      <c r="AQ230" s="300"/>
      <c r="AR230" s="300"/>
      <c r="AS230" s="300"/>
      <c r="AT230" s="300"/>
    </row>
    <row r="231" spans="1:46" ht="15" customHeight="1" x14ac:dyDescent="0.2">
      <c r="A231" s="387" t="s">
        <v>234</v>
      </c>
      <c r="B231" s="379" t="s">
        <v>235</v>
      </c>
      <c r="C231" s="225">
        <f>'Hinnat 2015'!D188</f>
        <v>0.66</v>
      </c>
      <c r="D231" s="222"/>
      <c r="E231" s="223"/>
      <c r="F231" s="224">
        <v>0</v>
      </c>
      <c r="G231" s="225">
        <f>(C231*E231)+(F231*(C231*E231))</f>
        <v>0</v>
      </c>
      <c r="H231" s="226">
        <f>(D231*E231)+(F231*(D231*E231))</f>
        <v>0</v>
      </c>
      <c r="I231" s="602"/>
      <c r="J231" s="602"/>
    </row>
    <row r="232" spans="1:46" ht="15" customHeight="1" x14ac:dyDescent="0.2">
      <c r="A232" s="387" t="s">
        <v>236</v>
      </c>
      <c r="B232" s="379" t="s">
        <v>237</v>
      </c>
      <c r="C232" s="225">
        <f>'Hinnat 2015'!D189</f>
        <v>0.51</v>
      </c>
      <c r="D232" s="222"/>
      <c r="E232" s="223"/>
      <c r="F232" s="224">
        <v>0</v>
      </c>
      <c r="G232" s="225">
        <f>(C232*E232)+(F232*(C232*E232))</f>
        <v>0</v>
      </c>
      <c r="H232" s="226">
        <f>(D232*E232)+(F232*(D232*E232))</f>
        <v>0</v>
      </c>
      <c r="I232" s="602"/>
      <c r="J232" s="602"/>
    </row>
    <row r="233" spans="1:46" ht="15" customHeight="1" x14ac:dyDescent="0.2">
      <c r="A233" s="387" t="s">
        <v>238</v>
      </c>
      <c r="B233" s="379" t="s">
        <v>239</v>
      </c>
      <c r="C233" s="225">
        <f>'Hinnat 2015'!D190</f>
        <v>0.51</v>
      </c>
      <c r="D233" s="222"/>
      <c r="E233" s="223"/>
      <c r="F233" s="224">
        <v>0</v>
      </c>
      <c r="G233" s="225">
        <f>(C233*E233)+(F233*(C233*E233))</f>
        <v>0</v>
      </c>
      <c r="H233" s="226">
        <f>(D233*E233)+(F233*(D233*E233))</f>
        <v>0</v>
      </c>
      <c r="I233" s="602"/>
      <c r="J233" s="602"/>
    </row>
    <row r="234" spans="1:46" ht="15" customHeight="1" x14ac:dyDescent="0.2">
      <c r="A234" s="387" t="s">
        <v>240</v>
      </c>
      <c r="B234" s="379" t="s">
        <v>241</v>
      </c>
      <c r="C234" s="225">
        <f>'Hinnat 2015'!D191</f>
        <v>0.57999999999999996</v>
      </c>
      <c r="D234" s="222"/>
      <c r="E234" s="223"/>
      <c r="F234" s="224">
        <v>0</v>
      </c>
      <c r="G234" s="225">
        <f>(C234*E234)+(F234*(C234*E234))</f>
        <v>0</v>
      </c>
      <c r="H234" s="226">
        <f>(D234*E234)+(F234*(D234*E234))</f>
        <v>0</v>
      </c>
      <c r="I234" s="602"/>
      <c r="J234" s="602"/>
    </row>
    <row r="235" spans="1:46" ht="15" customHeight="1" x14ac:dyDescent="0.2">
      <c r="A235" s="387" t="s">
        <v>242</v>
      </c>
      <c r="B235" s="379" t="s">
        <v>396</v>
      </c>
      <c r="C235" s="225">
        <f>'Hinnat 2015'!D192</f>
        <v>0.71</v>
      </c>
      <c r="D235" s="222"/>
      <c r="E235" s="223"/>
      <c r="F235" s="224">
        <v>0</v>
      </c>
      <c r="G235" s="225">
        <f>(C235*E235)+(F235*(C235*E235))</f>
        <v>0</v>
      </c>
      <c r="H235" s="226">
        <f>(D235*E235)+(F235*(D235*E235))</f>
        <v>0</v>
      </c>
      <c r="I235" s="602"/>
      <c r="J235" s="602"/>
    </row>
    <row r="236" spans="1:46" s="236" customFormat="1" ht="15" customHeight="1" x14ac:dyDescent="0.2">
      <c r="A236" s="253"/>
      <c r="B236" s="254"/>
      <c r="C236" s="233"/>
      <c r="D236" s="195" t="s">
        <v>331</v>
      </c>
      <c r="E236" s="234">
        <f>SUM(E231:E235)</f>
        <v>0</v>
      </c>
      <c r="G236" s="235">
        <f>SUM(G231:G235)</f>
        <v>0</v>
      </c>
      <c r="H236" s="243">
        <f>SUM(H231:H235)</f>
        <v>0</v>
      </c>
    </row>
    <row r="237" spans="1:46" s="295" customFormat="1" ht="14.25" customHeight="1" x14ac:dyDescent="0.2">
      <c r="A237" s="388"/>
      <c r="B237" s="260"/>
      <c r="C237" s="233"/>
      <c r="D237" s="195" t="s">
        <v>382</v>
      </c>
      <c r="G237" s="244"/>
      <c r="H237" s="237">
        <f>MAX(G231:H231)+MAX(G232:H232)+MAX(G233:H233)+MAX(G234:H234)+MAX(G235:H235)</f>
        <v>0</v>
      </c>
    </row>
    <row r="238" spans="1:46" s="295" customFormat="1" ht="15" customHeight="1" x14ac:dyDescent="0.2">
      <c r="A238" s="389"/>
      <c r="B238" s="300"/>
      <c r="C238" s="244"/>
      <c r="E238" s="260"/>
      <c r="F238" s="259"/>
      <c r="G238" s="259"/>
      <c r="H238" s="260"/>
    </row>
    <row r="239" spans="1:46" s="295" customFormat="1" ht="15" customHeight="1" x14ac:dyDescent="0.2">
      <c r="A239" s="195" t="s">
        <v>244</v>
      </c>
      <c r="B239" s="300"/>
      <c r="C239" s="244"/>
      <c r="G239" s="202"/>
      <c r="H239" s="202"/>
    </row>
    <row r="240" spans="1:46" s="295" customFormat="1" ht="15" customHeight="1" x14ac:dyDescent="0.2">
      <c r="A240" s="195" t="s">
        <v>373</v>
      </c>
      <c r="B240" s="300"/>
      <c r="C240" s="244"/>
      <c r="G240" s="202"/>
      <c r="H240" s="202"/>
    </row>
    <row r="241" spans="1:46" s="295" customFormat="1" ht="15" customHeight="1" x14ac:dyDescent="0.2">
      <c r="A241" s="604" t="s">
        <v>374</v>
      </c>
      <c r="B241" s="604"/>
      <c r="C241" s="244"/>
      <c r="G241" s="202"/>
      <c r="H241" s="202"/>
    </row>
    <row r="242" spans="1:46" s="295" customFormat="1" ht="15" customHeight="1" x14ac:dyDescent="0.2">
      <c r="A242" s="196" t="s">
        <v>375</v>
      </c>
      <c r="B242" s="300"/>
      <c r="C242" s="244"/>
      <c r="G242" s="202"/>
      <c r="H242" s="202"/>
    </row>
    <row r="243" spans="1:46" s="295" customFormat="1" ht="15" customHeight="1" x14ac:dyDescent="0.2">
      <c r="A243" s="195"/>
      <c r="B243" s="300"/>
      <c r="C243" s="244"/>
      <c r="G243" s="202"/>
      <c r="H243" s="202"/>
    </row>
    <row r="244" spans="1:46" s="378" customFormat="1" ht="15" customHeight="1" x14ac:dyDescent="0.2">
      <c r="A244" s="382" t="s">
        <v>30</v>
      </c>
      <c r="B244" s="379"/>
      <c r="C244" s="239" t="s">
        <v>376</v>
      </c>
      <c r="D244" s="379" t="s">
        <v>377</v>
      </c>
      <c r="E244" s="240" t="s">
        <v>378</v>
      </c>
      <c r="F244" s="380" t="s">
        <v>379</v>
      </c>
      <c r="G244" s="240" t="s">
        <v>380</v>
      </c>
      <c r="H244" s="240" t="s">
        <v>377</v>
      </c>
      <c r="I244" s="601" t="s">
        <v>381</v>
      </c>
      <c r="J244" s="601"/>
      <c r="K244" s="300"/>
      <c r="L244" s="300"/>
      <c r="M244" s="300"/>
      <c r="N244" s="300"/>
      <c r="O244" s="300"/>
      <c r="P244" s="300"/>
      <c r="Q244" s="300"/>
      <c r="R244" s="300"/>
      <c r="S244" s="300"/>
      <c r="T244" s="300"/>
      <c r="U244" s="300"/>
      <c r="V244" s="300"/>
      <c r="W244" s="300"/>
      <c r="X244" s="300"/>
      <c r="Y244" s="300"/>
      <c r="Z244" s="300"/>
      <c r="AA244" s="300"/>
      <c r="AB244" s="300"/>
      <c r="AC244" s="300"/>
      <c r="AD244" s="300"/>
      <c r="AE244" s="300"/>
      <c r="AF244" s="300"/>
      <c r="AG244" s="300"/>
      <c r="AH244" s="300"/>
      <c r="AI244" s="300"/>
      <c r="AJ244" s="300"/>
      <c r="AK244" s="300"/>
      <c r="AL244" s="300"/>
      <c r="AM244" s="300"/>
      <c r="AN244" s="300"/>
      <c r="AO244" s="300"/>
      <c r="AP244" s="300"/>
      <c r="AQ244" s="300"/>
      <c r="AR244" s="300"/>
      <c r="AS244" s="300"/>
      <c r="AT244" s="300"/>
    </row>
    <row r="245" spans="1:46" ht="15" customHeight="1" x14ac:dyDescent="0.2">
      <c r="A245" s="387" t="s">
        <v>245</v>
      </c>
      <c r="B245" s="379" t="s">
        <v>246</v>
      </c>
      <c r="C245" s="225">
        <f>'Hinnat 2015'!D196</f>
        <v>0.81</v>
      </c>
      <c r="D245" s="222"/>
      <c r="E245" s="223"/>
      <c r="F245" s="224">
        <v>0</v>
      </c>
      <c r="G245" s="225">
        <f>(C245*E245)+(F245*(C245*E245))</f>
        <v>0</v>
      </c>
      <c r="H245" s="226">
        <f>(D245*E245)+(F245*(D245*E245))</f>
        <v>0</v>
      </c>
      <c r="I245" s="602"/>
      <c r="J245" s="602"/>
    </row>
    <row r="246" spans="1:46" ht="15" customHeight="1" x14ac:dyDescent="0.2">
      <c r="A246" s="387" t="s">
        <v>247</v>
      </c>
      <c r="B246" s="379" t="s">
        <v>248</v>
      </c>
      <c r="C246" s="225">
        <f>'Hinnat 2015'!D197</f>
        <v>0.81</v>
      </c>
      <c r="D246" s="222"/>
      <c r="E246" s="223"/>
      <c r="F246" s="224">
        <v>0</v>
      </c>
      <c r="G246" s="225">
        <f>(C246*E246)+(F246*(C246*E246))</f>
        <v>0</v>
      </c>
      <c r="H246" s="226">
        <f>(D246*E246)+(F246*(D246*E246))</f>
        <v>0</v>
      </c>
      <c r="I246" s="602"/>
      <c r="J246" s="602"/>
    </row>
    <row r="247" spans="1:46" s="236" customFormat="1" ht="15" customHeight="1" x14ac:dyDescent="0.2">
      <c r="A247" s="253"/>
      <c r="B247" s="254"/>
      <c r="C247" s="233"/>
      <c r="D247" s="195" t="s">
        <v>331</v>
      </c>
      <c r="E247" s="234">
        <f>SUM(E245:E246)</f>
        <v>0</v>
      </c>
      <c r="G247" s="235">
        <f>SUM(G245:G246)</f>
        <v>0</v>
      </c>
      <c r="H247" s="243">
        <f>SUM(H245:H246)</f>
        <v>0</v>
      </c>
    </row>
    <row r="248" spans="1:46" s="236" customFormat="1" ht="15" customHeight="1" x14ac:dyDescent="0.2">
      <c r="A248" s="253"/>
      <c r="B248" s="254"/>
      <c r="C248" s="233"/>
      <c r="D248" s="195" t="s">
        <v>382</v>
      </c>
      <c r="E248" s="254"/>
      <c r="F248" s="394"/>
      <c r="G248" s="261"/>
      <c r="H248" s="237">
        <f>MAX(G245:H245)+MAX(G246:H246)</f>
        <v>0</v>
      </c>
    </row>
    <row r="249" spans="1:46" s="295" customFormat="1" ht="15" customHeight="1" x14ac:dyDescent="0.2">
      <c r="A249" s="388"/>
      <c r="B249" s="260"/>
      <c r="C249" s="233"/>
      <c r="D249" s="300"/>
      <c r="G249" s="244"/>
      <c r="H249" s="244"/>
    </row>
    <row r="250" spans="1:46" s="295" customFormat="1" ht="15" customHeight="1" x14ac:dyDescent="0.2">
      <c r="A250" s="195" t="s">
        <v>249</v>
      </c>
      <c r="C250" s="244"/>
      <c r="G250" s="202"/>
      <c r="H250" s="202"/>
    </row>
    <row r="251" spans="1:46" s="295" customFormat="1" ht="15" customHeight="1" x14ac:dyDescent="0.2">
      <c r="A251" s="195" t="s">
        <v>373</v>
      </c>
      <c r="C251" s="244"/>
      <c r="G251" s="202"/>
      <c r="H251" s="202"/>
    </row>
    <row r="252" spans="1:46" s="295" customFormat="1" ht="15" customHeight="1" x14ac:dyDescent="0.2">
      <c r="A252" s="195"/>
      <c r="C252" s="244"/>
      <c r="G252" s="202"/>
      <c r="H252" s="202"/>
    </row>
    <row r="253" spans="1:46" s="378" customFormat="1" ht="15" customHeight="1" x14ac:dyDescent="0.2">
      <c r="A253" s="382" t="s">
        <v>30</v>
      </c>
      <c r="B253" s="379"/>
      <c r="C253" s="262" t="s">
        <v>376</v>
      </c>
      <c r="D253" s="379" t="s">
        <v>377</v>
      </c>
      <c r="E253" s="240" t="s">
        <v>378</v>
      </c>
      <c r="F253" s="380" t="s">
        <v>379</v>
      </c>
      <c r="G253" s="240" t="s">
        <v>380</v>
      </c>
      <c r="H253" s="240" t="s">
        <v>377</v>
      </c>
      <c r="I253" s="601" t="s">
        <v>381</v>
      </c>
      <c r="J253" s="601"/>
      <c r="K253" s="300"/>
      <c r="L253" s="300"/>
      <c r="M253" s="300"/>
      <c r="N253" s="300"/>
      <c r="O253" s="300"/>
      <c r="P253" s="300"/>
      <c r="Q253" s="300"/>
      <c r="R253" s="300"/>
      <c r="S253" s="300"/>
      <c r="T253" s="300"/>
      <c r="U253" s="300"/>
      <c r="V253" s="300"/>
      <c r="W253" s="300"/>
      <c r="X253" s="300"/>
      <c r="Y253" s="300"/>
      <c r="Z253" s="300"/>
      <c r="AA253" s="300"/>
      <c r="AB253" s="300"/>
      <c r="AC253" s="300"/>
      <c r="AD253" s="300"/>
      <c r="AE253" s="300"/>
      <c r="AF253" s="300"/>
      <c r="AG253" s="300"/>
      <c r="AH253" s="300"/>
      <c r="AI253" s="300"/>
      <c r="AJ253" s="300"/>
      <c r="AK253" s="300"/>
      <c r="AL253" s="300"/>
      <c r="AM253" s="300"/>
      <c r="AN253" s="300"/>
      <c r="AO253" s="300"/>
      <c r="AP253" s="300"/>
      <c r="AQ253" s="300"/>
      <c r="AR253" s="300"/>
      <c r="AS253" s="300"/>
      <c r="AT253" s="300"/>
    </row>
    <row r="254" spans="1:46" ht="15" customHeight="1" x14ac:dyDescent="0.2">
      <c r="A254" s="387" t="s">
        <v>250</v>
      </c>
      <c r="B254" s="379" t="s">
        <v>251</v>
      </c>
      <c r="C254" s="225">
        <f>'Hinnat 2015'!D200</f>
        <v>1.55</v>
      </c>
      <c r="D254" s="222"/>
      <c r="E254" s="223"/>
      <c r="F254" s="224">
        <v>0</v>
      </c>
      <c r="G254" s="225">
        <f>(C254*E254)+(F254*(C254*E254))</f>
        <v>0</v>
      </c>
      <c r="H254" s="226">
        <f>(D254*E254)+(F254*(D254*E254))</f>
        <v>0</v>
      </c>
      <c r="I254" s="602"/>
      <c r="J254" s="602"/>
    </row>
    <row r="255" spans="1:46" ht="15" customHeight="1" x14ac:dyDescent="0.2">
      <c r="A255" s="387" t="s">
        <v>252</v>
      </c>
      <c r="B255" s="379" t="s">
        <v>253</v>
      </c>
      <c r="C255" s="225">
        <f>'Hinnat 2015'!D201</f>
        <v>1.89</v>
      </c>
      <c r="D255" s="222"/>
      <c r="E255" s="223"/>
      <c r="F255" s="224">
        <v>0</v>
      </c>
      <c r="G255" s="225">
        <f>(C255*E255)+(F255*(C255*E255))</f>
        <v>0</v>
      </c>
      <c r="H255" s="226">
        <f>(D255*E255)+(F255*(D255*E255))</f>
        <v>0</v>
      </c>
      <c r="I255" s="602"/>
      <c r="J255" s="602"/>
    </row>
    <row r="256" spans="1:46" s="236" customFormat="1" ht="15" customHeight="1" x14ac:dyDescent="0.2">
      <c r="A256" s="253"/>
      <c r="B256" s="254"/>
      <c r="C256" s="233"/>
      <c r="D256" s="195" t="s">
        <v>331</v>
      </c>
      <c r="E256" s="234">
        <f>SUM(E254:E255)</f>
        <v>0</v>
      </c>
      <c r="G256" s="235">
        <f>SUM(G254:G255)</f>
        <v>0</v>
      </c>
      <c r="H256" s="243">
        <f>SUM(H254:H255)</f>
        <v>0</v>
      </c>
    </row>
    <row r="257" spans="1:46" s="295" customFormat="1" ht="15" customHeight="1" x14ac:dyDescent="0.2">
      <c r="A257" s="388"/>
      <c r="B257" s="260"/>
      <c r="C257" s="233"/>
      <c r="D257" s="195" t="s">
        <v>382</v>
      </c>
      <c r="G257" s="244"/>
      <c r="H257" s="237">
        <f>MAX(G254:H254)+MAX(G255:H255)</f>
        <v>0</v>
      </c>
    </row>
    <row r="258" spans="1:46" ht="15" customHeight="1" x14ac:dyDescent="0.2">
      <c r="A258" s="388"/>
      <c r="B258" s="300"/>
      <c r="C258" s="233"/>
      <c r="D258" s="209"/>
      <c r="E258" s="251"/>
      <c r="F258" s="256"/>
      <c r="G258" s="259"/>
      <c r="H258" s="259"/>
    </row>
    <row r="259" spans="1:46" ht="15" customHeight="1" x14ac:dyDescent="0.2">
      <c r="A259" s="390" t="s">
        <v>254</v>
      </c>
      <c r="B259" s="295"/>
      <c r="C259" s="244"/>
      <c r="G259" s="202"/>
      <c r="H259" s="202"/>
    </row>
    <row r="260" spans="1:46" ht="15" customHeight="1" x14ac:dyDescent="0.2">
      <c r="A260" s="195"/>
      <c r="B260" s="295"/>
      <c r="C260" s="244"/>
      <c r="G260" s="202"/>
      <c r="H260" s="202"/>
    </row>
    <row r="261" spans="1:46" ht="15" customHeight="1" x14ac:dyDescent="0.2">
      <c r="A261" s="195" t="s">
        <v>373</v>
      </c>
      <c r="B261" s="295"/>
      <c r="C261" s="244"/>
      <c r="G261" s="202"/>
      <c r="H261" s="202"/>
    </row>
    <row r="262" spans="1:46" s="378" customFormat="1" ht="15" customHeight="1" x14ac:dyDescent="0.2">
      <c r="A262" s="382" t="s">
        <v>30</v>
      </c>
      <c r="B262" s="379"/>
      <c r="C262" s="262" t="s">
        <v>376</v>
      </c>
      <c r="D262" s="379" t="s">
        <v>377</v>
      </c>
      <c r="E262" s="240" t="s">
        <v>378</v>
      </c>
      <c r="F262" s="380" t="s">
        <v>379</v>
      </c>
      <c r="G262" s="240" t="s">
        <v>380</v>
      </c>
      <c r="H262" s="240" t="s">
        <v>377</v>
      </c>
      <c r="I262" s="601" t="s">
        <v>381</v>
      </c>
      <c r="J262" s="601"/>
      <c r="K262" s="300"/>
      <c r="L262" s="300"/>
      <c r="M262" s="300"/>
      <c r="N262" s="300"/>
      <c r="O262" s="300"/>
      <c r="P262" s="300"/>
      <c r="Q262" s="300"/>
      <c r="R262" s="300"/>
      <c r="S262" s="300"/>
      <c r="T262" s="300"/>
      <c r="U262" s="300"/>
      <c r="V262" s="300"/>
      <c r="W262" s="300"/>
      <c r="X262" s="300"/>
      <c r="Y262" s="300"/>
      <c r="Z262" s="300"/>
      <c r="AA262" s="300"/>
      <c r="AB262" s="300"/>
      <c r="AC262" s="300"/>
      <c r="AD262" s="300"/>
      <c r="AE262" s="300"/>
      <c r="AF262" s="300"/>
      <c r="AG262" s="300"/>
      <c r="AH262" s="300"/>
      <c r="AI262" s="300"/>
      <c r="AJ262" s="300"/>
      <c r="AK262" s="300"/>
      <c r="AL262" s="300"/>
      <c r="AM262" s="300"/>
      <c r="AN262" s="300"/>
      <c r="AO262" s="300"/>
      <c r="AP262" s="300"/>
      <c r="AQ262" s="300"/>
      <c r="AR262" s="300"/>
      <c r="AS262" s="300"/>
      <c r="AT262" s="300"/>
    </row>
    <row r="263" spans="1:46" ht="15" customHeight="1" x14ac:dyDescent="0.2">
      <c r="A263" s="387" t="s">
        <v>255</v>
      </c>
      <c r="B263" s="379" t="s">
        <v>256</v>
      </c>
      <c r="C263" s="225">
        <f>'Hinnat 2015'!D204</f>
        <v>0.66</v>
      </c>
      <c r="D263" s="222"/>
      <c r="E263" s="263"/>
      <c r="F263" s="224">
        <v>0</v>
      </c>
      <c r="G263" s="225">
        <f>(C263*E263)+(F263*(C263*E263))</f>
        <v>0</v>
      </c>
      <c r="H263" s="226">
        <f>(D263*E263)+(F263*(D263*E263))</f>
        <v>0</v>
      </c>
      <c r="I263" s="602"/>
      <c r="J263" s="602"/>
    </row>
    <row r="264" spans="1:46" s="295" customFormat="1" ht="15" customHeight="1" x14ac:dyDescent="0.2">
      <c r="A264" s="388"/>
      <c r="B264" s="260"/>
      <c r="C264" s="229"/>
      <c r="D264" s="195" t="s">
        <v>382</v>
      </c>
      <c r="G264" s="244"/>
      <c r="H264" s="237">
        <f>MAX(G262:H262)</f>
        <v>0</v>
      </c>
    </row>
    <row r="265" spans="1:46" ht="15" customHeight="1" x14ac:dyDescent="0.2">
      <c r="A265" s="238"/>
      <c r="B265" s="256"/>
      <c r="C265" s="212"/>
      <c r="D265" s="209"/>
      <c r="E265" s="251"/>
      <c r="F265" s="256"/>
      <c r="G265" s="264"/>
      <c r="H265" s="258"/>
    </row>
    <row r="266" spans="1:46" ht="15" customHeight="1" x14ac:dyDescent="0.2">
      <c r="A266" s="238"/>
      <c r="B266" s="198"/>
      <c r="C266" s="212"/>
      <c r="D266" s="209"/>
      <c r="E266" s="256"/>
      <c r="F266" s="256"/>
      <c r="G266" s="258"/>
      <c r="H266" s="258"/>
    </row>
    <row r="267" spans="1:46" ht="15" customHeight="1" x14ac:dyDescent="0.2">
      <c r="A267" s="238"/>
      <c r="B267" s="209"/>
      <c r="C267" s="212"/>
      <c r="D267" s="209"/>
      <c r="E267" s="256"/>
      <c r="F267" s="256"/>
      <c r="G267" s="264"/>
      <c r="H267" s="258"/>
    </row>
    <row r="268" spans="1:46" ht="15" customHeight="1" x14ac:dyDescent="0.2">
      <c r="A268" s="238"/>
      <c r="B268" s="209"/>
      <c r="C268" s="212"/>
      <c r="D268" s="209"/>
      <c r="E268" s="251"/>
      <c r="F268" s="256"/>
      <c r="G268" s="264"/>
      <c r="H268" s="258"/>
    </row>
    <row r="269" spans="1:46" ht="15" customHeight="1" x14ac:dyDescent="0.25">
      <c r="A269" s="238"/>
      <c r="B269" s="245" t="s">
        <v>397</v>
      </c>
      <c r="C269" s="212"/>
      <c r="D269" s="209"/>
      <c r="E269" s="198"/>
      <c r="F269" s="209"/>
      <c r="G269" s="264"/>
    </row>
    <row r="270" spans="1:46" s="45" customFormat="1" ht="15" customHeight="1" x14ac:dyDescent="0.25">
      <c r="A270" s="265"/>
      <c r="B270" s="95" t="s">
        <v>398</v>
      </c>
      <c r="C270" s="266" t="s">
        <v>399</v>
      </c>
      <c r="D270" s="207" t="s">
        <v>400</v>
      </c>
      <c r="E270" s="207" t="s">
        <v>401</v>
      </c>
      <c r="F270" s="95"/>
      <c r="G270" s="369"/>
      <c r="H270" s="160"/>
    </row>
    <row r="271" spans="1:46" ht="15" customHeight="1" x14ac:dyDescent="0.2">
      <c r="A271" s="238"/>
      <c r="B271" s="220"/>
      <c r="C271" s="268"/>
      <c r="D271" s="269"/>
      <c r="E271" s="270">
        <f t="shared" ref="E271:E280" si="12">C271*D271</f>
        <v>0</v>
      </c>
      <c r="F271" s="209"/>
      <c r="G271" s="264"/>
      <c r="I271" s="45"/>
      <c r="J271" s="45"/>
    </row>
    <row r="272" spans="1:46" ht="15" customHeight="1" x14ac:dyDescent="0.2">
      <c r="A272" s="238"/>
      <c r="B272" s="220"/>
      <c r="C272" s="268"/>
      <c r="D272" s="269"/>
      <c r="E272" s="270">
        <f t="shared" si="12"/>
        <v>0</v>
      </c>
      <c r="F272" s="209"/>
      <c r="G272" s="264"/>
      <c r="I272" s="45"/>
      <c r="J272" s="45"/>
    </row>
    <row r="273" spans="1:10" ht="15" customHeight="1" x14ac:dyDescent="0.2">
      <c r="A273" s="238"/>
      <c r="B273" s="220"/>
      <c r="C273" s="268"/>
      <c r="D273" s="269"/>
      <c r="E273" s="270">
        <f t="shared" si="12"/>
        <v>0</v>
      </c>
      <c r="F273" s="209"/>
      <c r="G273" s="264"/>
      <c r="I273" s="45"/>
      <c r="J273" s="45"/>
    </row>
    <row r="274" spans="1:10" ht="15" customHeight="1" x14ac:dyDescent="0.2">
      <c r="A274" s="238"/>
      <c r="B274" s="220"/>
      <c r="C274" s="268"/>
      <c r="D274" s="269"/>
      <c r="E274" s="270">
        <f t="shared" si="12"/>
        <v>0</v>
      </c>
      <c r="F274" s="209"/>
      <c r="G274" s="264"/>
      <c r="I274" s="45"/>
      <c r="J274" s="45"/>
    </row>
    <row r="275" spans="1:10" ht="15" customHeight="1" x14ac:dyDescent="0.2">
      <c r="A275" s="238"/>
      <c r="B275" s="220"/>
      <c r="C275" s="268"/>
      <c r="D275" s="269"/>
      <c r="E275" s="270">
        <f t="shared" si="12"/>
        <v>0</v>
      </c>
      <c r="F275" s="209"/>
      <c r="G275" s="264"/>
      <c r="I275" s="45"/>
      <c r="J275" s="45"/>
    </row>
    <row r="276" spans="1:10" ht="15" customHeight="1" x14ac:dyDescent="0.2">
      <c r="A276" s="238"/>
      <c r="B276" s="220"/>
      <c r="C276" s="268"/>
      <c r="D276" s="269"/>
      <c r="E276" s="270">
        <f t="shared" si="12"/>
        <v>0</v>
      </c>
      <c r="F276" s="256"/>
      <c r="G276" s="264"/>
    </row>
    <row r="277" spans="1:10" ht="15" customHeight="1" x14ac:dyDescent="0.2">
      <c r="A277" s="238"/>
      <c r="B277" s="220"/>
      <c r="C277" s="268"/>
      <c r="D277" s="269"/>
      <c r="E277" s="270">
        <f t="shared" si="12"/>
        <v>0</v>
      </c>
      <c r="F277" s="256"/>
      <c r="G277" s="264"/>
    </row>
    <row r="278" spans="1:10" ht="15" customHeight="1" x14ac:dyDescent="0.2">
      <c r="A278" s="238"/>
      <c r="B278" s="220"/>
      <c r="C278" s="268"/>
      <c r="D278" s="269"/>
      <c r="E278" s="270">
        <f t="shared" si="12"/>
        <v>0</v>
      </c>
      <c r="F278" s="256"/>
      <c r="G278" s="264"/>
    </row>
    <row r="279" spans="1:10" ht="15" customHeight="1" x14ac:dyDescent="0.2">
      <c r="A279" s="238"/>
      <c r="B279" s="220"/>
      <c r="C279" s="268"/>
      <c r="D279" s="269"/>
      <c r="E279" s="270">
        <f t="shared" si="12"/>
        <v>0</v>
      </c>
      <c r="F279" s="256"/>
      <c r="G279" s="264"/>
    </row>
    <row r="280" spans="1:10" ht="15" customHeight="1" x14ac:dyDescent="0.2">
      <c r="A280" s="238"/>
      <c r="B280" s="220"/>
      <c r="C280" s="268"/>
      <c r="D280" s="269"/>
      <c r="E280" s="270">
        <f t="shared" si="12"/>
        <v>0</v>
      </c>
      <c r="F280" s="256"/>
      <c r="G280" s="264"/>
    </row>
    <row r="281" spans="1:10" ht="15" customHeight="1" x14ac:dyDescent="0.25">
      <c r="A281" s="238"/>
      <c r="B281" s="293" t="s">
        <v>331</v>
      </c>
      <c r="C281" s="279">
        <f>SUM(C271:C280)</f>
        <v>0</v>
      </c>
      <c r="D281" s="294"/>
      <c r="E281" s="270">
        <f>SUM(E271:E280)</f>
        <v>0</v>
      </c>
      <c r="F281" s="256"/>
      <c r="G281" s="264"/>
    </row>
    <row r="282" spans="1:10" s="211" customFormat="1" ht="15" customHeight="1" x14ac:dyDescent="0.2">
      <c r="A282" s="271"/>
      <c r="B282" s="272"/>
      <c r="C282" s="212"/>
      <c r="D282" s="272"/>
      <c r="E282" s="272"/>
      <c r="F282" s="272"/>
      <c r="G282" s="368"/>
      <c r="H282" s="273"/>
      <c r="J282" s="273"/>
    </row>
    <row r="283" spans="1:10" s="211" customFormat="1" ht="15" customHeight="1" x14ac:dyDescent="0.2">
      <c r="A283" s="271"/>
      <c r="B283" s="272"/>
      <c r="C283" s="212"/>
      <c r="D283" s="272"/>
      <c r="E283" s="272"/>
      <c r="F283" s="272"/>
      <c r="G283" s="368"/>
      <c r="H283" s="273"/>
      <c r="J283" s="273"/>
    </row>
    <row r="284" spans="1:10" s="160" customFormat="1" ht="15" customHeight="1" x14ac:dyDescent="0.25">
      <c r="A284" s="205"/>
      <c r="B284" s="207"/>
      <c r="C284" s="266"/>
      <c r="D284" s="207"/>
      <c r="E284" s="205"/>
      <c r="F284" s="205"/>
      <c r="G284" s="205"/>
      <c r="H284" s="205"/>
      <c r="J284" s="205"/>
    </row>
    <row r="285" spans="1:10" s="160" customFormat="1" ht="15" customHeight="1" x14ac:dyDescent="0.25">
      <c r="A285" s="402"/>
      <c r="B285" s="403" t="s">
        <v>414</v>
      </c>
      <c r="C285" s="404"/>
      <c r="D285" s="403"/>
      <c r="E285" s="403"/>
      <c r="F285" s="403"/>
      <c r="G285" s="403"/>
      <c r="H285" s="403"/>
      <c r="I285" s="405"/>
      <c r="J285" s="205"/>
    </row>
    <row r="286" spans="1:10" s="160" customFormat="1" ht="15" customHeight="1" x14ac:dyDescent="0.25">
      <c r="A286" s="406"/>
      <c r="B286" s="207"/>
      <c r="C286" s="266"/>
      <c r="D286" s="207"/>
      <c r="E286" s="207"/>
      <c r="F286" s="207"/>
      <c r="G286" s="207"/>
      <c r="H286" s="207"/>
      <c r="I286" s="407"/>
      <c r="J286" s="205"/>
    </row>
    <row r="287" spans="1:10" s="160" customFormat="1" ht="15" customHeight="1" x14ac:dyDescent="0.25">
      <c r="A287" s="406"/>
      <c r="B287" s="290" t="s">
        <v>403</v>
      </c>
      <c r="C287" s="266"/>
      <c r="D287" s="240" t="s">
        <v>378</v>
      </c>
      <c r="E287" s="279">
        <f>SUM(E31,E70,E119,E144,E179,E204,E218,E236,E247,E256,E263)</f>
        <v>0</v>
      </c>
      <c r="F287" s="240" t="s">
        <v>380</v>
      </c>
      <c r="G287" s="280">
        <f>SUM(G31,G70,G119,G144,G179,G204,G218,G236,G247,G256,G263)</f>
        <v>0</v>
      </c>
      <c r="H287" s="252">
        <f>SUM(H31,H70,H119,H144,H179,H204,H218,H236,H247,H256,H263)</f>
        <v>0</v>
      </c>
      <c r="I287" s="407"/>
      <c r="J287" s="205"/>
    </row>
    <row r="288" spans="1:10" s="160" customFormat="1" ht="15" customHeight="1" x14ac:dyDescent="0.25">
      <c r="A288" s="406"/>
      <c r="B288" s="290"/>
      <c r="C288" s="266"/>
      <c r="D288" s="281"/>
      <c r="E288" s="233"/>
      <c r="F288" s="281"/>
      <c r="G288" s="282"/>
      <c r="H288" s="281"/>
      <c r="I288" s="407"/>
      <c r="J288" s="205"/>
    </row>
    <row r="289" spans="1:10" s="160" customFormat="1" ht="15" customHeight="1" x14ac:dyDescent="0.25">
      <c r="A289" s="406"/>
      <c r="B289" s="290" t="s">
        <v>404</v>
      </c>
      <c r="C289" s="266"/>
      <c r="D289" s="240" t="s">
        <v>378</v>
      </c>
      <c r="E289" s="279">
        <f>SUM(E70,E119,E144,E179,E204,E218,E236,E247,E256,E263)</f>
        <v>0</v>
      </c>
      <c r="F289" s="240" t="s">
        <v>380</v>
      </c>
      <c r="G289" s="280">
        <f>SUM(G119,G144,G179,G204,G218,G236,G247,G256,G263)</f>
        <v>0</v>
      </c>
      <c r="H289" s="252">
        <f>SUM(H119,H144,H179,H204,H218,H236,H247,H256,H263)</f>
        <v>0</v>
      </c>
      <c r="I289" s="407"/>
      <c r="J289" s="205"/>
    </row>
    <row r="290" spans="1:10" s="160" customFormat="1" ht="15" customHeight="1" x14ac:dyDescent="0.25">
      <c r="A290" s="406"/>
      <c r="B290" s="290"/>
      <c r="C290" s="266"/>
      <c r="D290" s="281"/>
      <c r="E290" s="233"/>
      <c r="F290" s="281"/>
      <c r="G290" s="282"/>
      <c r="H290" s="281"/>
      <c r="I290" s="407"/>
      <c r="J290" s="205"/>
    </row>
    <row r="291" spans="1:10" s="160" customFormat="1" ht="15" customHeight="1" x14ac:dyDescent="0.25">
      <c r="A291" s="406"/>
      <c r="B291" s="290" t="s">
        <v>405</v>
      </c>
      <c r="C291" s="266"/>
      <c r="D291" s="240" t="s">
        <v>378</v>
      </c>
      <c r="E291" s="279">
        <f>SUM(E31,E70)</f>
        <v>0</v>
      </c>
      <c r="F291" s="240" t="s">
        <v>380</v>
      </c>
      <c r="G291" s="280">
        <f>SUM(G31,G70)</f>
        <v>0</v>
      </c>
      <c r="H291" s="252">
        <f>SUM(H31,H70)</f>
        <v>0</v>
      </c>
      <c r="I291" s="407"/>
      <c r="J291" s="205"/>
    </row>
    <row r="292" spans="1:10" s="160" customFormat="1" ht="15" customHeight="1" x14ac:dyDescent="0.25">
      <c r="A292" s="406"/>
      <c r="B292" s="290"/>
      <c r="C292" s="266"/>
      <c r="D292" s="281"/>
      <c r="E292" s="282"/>
      <c r="F292" s="281"/>
      <c r="G292" s="186"/>
      <c r="H292" s="186"/>
      <c r="I292" s="407"/>
      <c r="J292" s="205"/>
    </row>
    <row r="293" spans="1:10" s="160" customFormat="1" ht="15" customHeight="1" x14ac:dyDescent="0.25">
      <c r="A293" s="406"/>
      <c r="B293" s="290" t="s">
        <v>406</v>
      </c>
      <c r="C293" s="266"/>
      <c r="D293" s="240" t="s">
        <v>378</v>
      </c>
      <c r="E293" s="279">
        <f>C281</f>
        <v>0</v>
      </c>
      <c r="F293" s="240" t="s">
        <v>380</v>
      </c>
      <c r="G293" s="283">
        <f>E281</f>
        <v>0</v>
      </c>
      <c r="H293" s="261"/>
      <c r="I293" s="407"/>
      <c r="J293" s="205"/>
    </row>
    <row r="294" spans="1:10" s="160" customFormat="1" ht="15" customHeight="1" x14ac:dyDescent="0.25">
      <c r="A294" s="406"/>
      <c r="B294" s="290"/>
      <c r="C294" s="266"/>
      <c r="D294" s="281"/>
      <c r="E294" s="284"/>
      <c r="F294" s="296"/>
      <c r="G294" s="284"/>
      <c r="H294" s="261"/>
      <c r="I294" s="407"/>
      <c r="J294" s="205"/>
    </row>
    <row r="295" spans="1:10" s="160" customFormat="1" ht="15" customHeight="1" x14ac:dyDescent="0.25">
      <c r="A295" s="406"/>
      <c r="B295" s="290" t="s">
        <v>415</v>
      </c>
      <c r="C295" s="266"/>
      <c r="D295" s="237">
        <f>H32+H71+H120+H145+H180+H205+H219+H237+H248+H257+H264+E281</f>
        <v>0</v>
      </c>
      <c r="E295" s="284"/>
      <c r="F295" s="296"/>
      <c r="G295" s="284"/>
      <c r="H295" s="261"/>
      <c r="I295" s="407"/>
      <c r="J295" s="205"/>
    </row>
    <row r="296" spans="1:10" s="160" customFormat="1" ht="15" customHeight="1" x14ac:dyDescent="0.25">
      <c r="A296" s="409"/>
      <c r="B296" s="410"/>
      <c r="C296" s="411"/>
      <c r="D296" s="286"/>
      <c r="E296" s="298"/>
      <c r="F296" s="286"/>
      <c r="G296" s="289"/>
      <c r="H296" s="298"/>
      <c r="I296" s="416"/>
      <c r="J296" s="205"/>
    </row>
    <row r="297" spans="1:10" s="160" customFormat="1" ht="15" customHeight="1" x14ac:dyDescent="0.25">
      <c r="A297" s="207"/>
      <c r="B297" s="290"/>
      <c r="C297" s="266"/>
      <c r="D297" s="207"/>
      <c r="E297" s="207"/>
      <c r="F297" s="207"/>
      <c r="G297" s="207"/>
      <c r="H297" s="207"/>
      <c r="I297" s="207"/>
      <c r="J297" s="205"/>
    </row>
    <row r="298" spans="1:10" s="160" customFormat="1" ht="15" customHeight="1" x14ac:dyDescent="0.25">
      <c r="A298" s="207"/>
      <c r="B298" s="290"/>
      <c r="C298" s="266"/>
      <c r="D298" s="207"/>
      <c r="E298" s="207"/>
      <c r="F298" s="207"/>
      <c r="G298" s="207"/>
      <c r="H298" s="207"/>
      <c r="I298" s="207"/>
      <c r="J298" s="205"/>
    </row>
    <row r="299" spans="1:10" s="160" customFormat="1" ht="15" customHeight="1" x14ac:dyDescent="0.25">
      <c r="B299" s="207" t="s">
        <v>408</v>
      </c>
      <c r="E299" s="291" t="s">
        <v>409</v>
      </c>
      <c r="G299" s="207" t="s">
        <v>410</v>
      </c>
      <c r="H299" s="205"/>
      <c r="I299" s="205"/>
      <c r="J299" s="205"/>
    </row>
    <row r="300" spans="1:10" s="160" customFormat="1" ht="15" customHeight="1" x14ac:dyDescent="0.25">
      <c r="A300" s="205"/>
      <c r="B300" s="108"/>
      <c r="C300" s="266"/>
      <c r="D300" s="207"/>
      <c r="E300" s="205"/>
      <c r="F300" s="207"/>
      <c r="G300" s="207"/>
      <c r="H300" s="205"/>
      <c r="I300" s="205"/>
      <c r="J300" s="205"/>
    </row>
    <row r="301" spans="1:10" s="160" customFormat="1" ht="15" customHeight="1" x14ac:dyDescent="0.25">
      <c r="A301" s="205"/>
      <c r="B301" s="108" t="s">
        <v>268</v>
      </c>
      <c r="E301" s="205"/>
      <c r="F301" s="207"/>
      <c r="G301" s="207"/>
      <c r="H301" s="205"/>
      <c r="I301" s="205"/>
      <c r="J301" s="205"/>
    </row>
    <row r="302" spans="1:10" s="211" customFormat="1" ht="15" customHeight="1" x14ac:dyDescent="0.2">
      <c r="A302" s="273"/>
      <c r="C302" s="212"/>
      <c r="D302" s="272"/>
      <c r="E302" s="273"/>
      <c r="F302" s="272"/>
      <c r="G302" s="272"/>
      <c r="H302" s="273"/>
      <c r="I302" s="273"/>
      <c r="J302" s="273"/>
    </row>
    <row r="303" spans="1:10" ht="15" customHeight="1" x14ac:dyDescent="0.2">
      <c r="B303" s="209"/>
      <c r="C303" s="208"/>
      <c r="D303" s="209"/>
      <c r="F303" s="209"/>
      <c r="G303" s="365"/>
    </row>
    <row r="304" spans="1:10" ht="15" customHeight="1" x14ac:dyDescent="0.2">
      <c r="B304" s="209"/>
      <c r="C304" s="208"/>
      <c r="D304" s="209"/>
      <c r="F304" s="209"/>
      <c r="G304" s="365"/>
    </row>
    <row r="305" spans="2:7" ht="15" customHeight="1" x14ac:dyDescent="0.2">
      <c r="B305" s="209"/>
      <c r="C305" s="208"/>
      <c r="D305" s="209"/>
      <c r="F305" s="209"/>
      <c r="G305" s="365"/>
    </row>
    <row r="306" spans="2:7" ht="15" customHeight="1" x14ac:dyDescent="0.2"/>
    <row r="307" spans="2:7" ht="15" customHeight="1" x14ac:dyDescent="0.2"/>
    <row r="325" spans="4:4" x14ac:dyDescent="0.2">
      <c r="D325" s="292"/>
    </row>
  </sheetData>
  <sheetProtection password="A274" sheet="1" objects="1" scenarios="1"/>
  <mergeCells count="138">
    <mergeCell ref="D2:E2"/>
    <mergeCell ref="A5:C5"/>
    <mergeCell ref="A12:B12"/>
    <mergeCell ref="I16:J16"/>
    <mergeCell ref="I17:J17"/>
    <mergeCell ref="I18:J18"/>
    <mergeCell ref="I19:J19"/>
    <mergeCell ref="I20:J20"/>
    <mergeCell ref="I21:J21"/>
    <mergeCell ref="I23:J23"/>
    <mergeCell ref="I24:J24"/>
    <mergeCell ref="I25:J25"/>
    <mergeCell ref="I26:J26"/>
    <mergeCell ref="I27:J27"/>
    <mergeCell ref="A34:C34"/>
    <mergeCell ref="A35:C35"/>
    <mergeCell ref="I46:J46"/>
    <mergeCell ref="I48:J48"/>
    <mergeCell ref="I49:J49"/>
    <mergeCell ref="I50:J50"/>
    <mergeCell ref="I51:J51"/>
    <mergeCell ref="I52:J52"/>
    <mergeCell ref="I53:J53"/>
    <mergeCell ref="I55:J55"/>
    <mergeCell ref="I56:J56"/>
    <mergeCell ref="I57:J57"/>
    <mergeCell ref="I58:J58"/>
    <mergeCell ref="I59:J59"/>
    <mergeCell ref="I60:J60"/>
    <mergeCell ref="I62:J62"/>
    <mergeCell ref="I63:J63"/>
    <mergeCell ref="I64:J64"/>
    <mergeCell ref="I65:J65"/>
    <mergeCell ref="I66:J66"/>
    <mergeCell ref="I67:J67"/>
    <mergeCell ref="I68:J68"/>
    <mergeCell ref="I69:J69"/>
    <mergeCell ref="A73:C73"/>
    <mergeCell ref="A81:B81"/>
    <mergeCell ref="I84:J84"/>
    <mergeCell ref="I86:J86"/>
    <mergeCell ref="I87:J87"/>
    <mergeCell ref="I88:J88"/>
    <mergeCell ref="I89:J89"/>
    <mergeCell ref="I90:J90"/>
    <mergeCell ref="I92:J92"/>
    <mergeCell ref="I93:J93"/>
    <mergeCell ref="I94:J94"/>
    <mergeCell ref="I95:J95"/>
    <mergeCell ref="I97:J97"/>
    <mergeCell ref="I98:J98"/>
    <mergeCell ref="I99:J99"/>
    <mergeCell ref="I100:J100"/>
    <mergeCell ref="I101:J101"/>
    <mergeCell ref="I102:J102"/>
    <mergeCell ref="I103:J103"/>
    <mergeCell ref="I105:J105"/>
    <mergeCell ref="I106:J106"/>
    <mergeCell ref="I107:J107"/>
    <mergeCell ref="I108:J108"/>
    <mergeCell ref="I110:J110"/>
    <mergeCell ref="I111:J111"/>
    <mergeCell ref="I112:J112"/>
    <mergeCell ref="I114:J114"/>
    <mergeCell ref="I115:J115"/>
    <mergeCell ref="I116:J116"/>
    <mergeCell ref="I117:J117"/>
    <mergeCell ref="I118:J118"/>
    <mergeCell ref="A122:C122"/>
    <mergeCell ref="A130:B130"/>
    <mergeCell ref="I133:J133"/>
    <mergeCell ref="I134:J134"/>
    <mergeCell ref="I136:J136"/>
    <mergeCell ref="I137:J137"/>
    <mergeCell ref="I138:J138"/>
    <mergeCell ref="I139:J139"/>
    <mergeCell ref="I140:J140"/>
    <mergeCell ref="I141:J141"/>
    <mergeCell ref="I143:J143"/>
    <mergeCell ref="A147:C147"/>
    <mergeCell ref="I156:J156"/>
    <mergeCell ref="I157:J157"/>
    <mergeCell ref="I158:J158"/>
    <mergeCell ref="I159:J159"/>
    <mergeCell ref="I160:J160"/>
    <mergeCell ref="I161:J161"/>
    <mergeCell ref="I162:J162"/>
    <mergeCell ref="I163:J163"/>
    <mergeCell ref="I164:J164"/>
    <mergeCell ref="I165:J165"/>
    <mergeCell ref="I166:J166"/>
    <mergeCell ref="I167:J167"/>
    <mergeCell ref="I169:J169"/>
    <mergeCell ref="I170:J170"/>
    <mergeCell ref="I171:J171"/>
    <mergeCell ref="I172:J172"/>
    <mergeCell ref="I173:J173"/>
    <mergeCell ref="I174:J174"/>
    <mergeCell ref="I175:J175"/>
    <mergeCell ref="I176:J176"/>
    <mergeCell ref="I177:J177"/>
    <mergeCell ref="I178:J178"/>
    <mergeCell ref="A182:C182"/>
    <mergeCell ref="A190:B190"/>
    <mergeCell ref="I193:J193"/>
    <mergeCell ref="I194:J194"/>
    <mergeCell ref="I195:J195"/>
    <mergeCell ref="I196:J196"/>
    <mergeCell ref="I197:J197"/>
    <mergeCell ref="I198:J198"/>
    <mergeCell ref="I199:J199"/>
    <mergeCell ref="I200:J200"/>
    <mergeCell ref="I201:J201"/>
    <mergeCell ref="I202:J202"/>
    <mergeCell ref="I203:J203"/>
    <mergeCell ref="A207:C207"/>
    <mergeCell ref="I213:J213"/>
    <mergeCell ref="A241:B241"/>
    <mergeCell ref="I244:J244"/>
    <mergeCell ref="I245:J245"/>
    <mergeCell ref="I246:J246"/>
    <mergeCell ref="A221:C221"/>
    <mergeCell ref="A227:B227"/>
    <mergeCell ref="I230:J230"/>
    <mergeCell ref="I231:J231"/>
    <mergeCell ref="I232:J232"/>
    <mergeCell ref="I233:J233"/>
    <mergeCell ref="I253:J253"/>
    <mergeCell ref="I254:J254"/>
    <mergeCell ref="I255:J255"/>
    <mergeCell ref="I262:J262"/>
    <mergeCell ref="I263:J263"/>
    <mergeCell ref="I234:J234"/>
    <mergeCell ref="I235:J235"/>
    <mergeCell ref="I214:J214"/>
    <mergeCell ref="I215:J215"/>
    <mergeCell ref="I216:J216"/>
    <mergeCell ref="I217:J217"/>
  </mergeCells>
  <dataValidations count="8">
    <dataValidation type="list" allowBlank="1" showErrorMessage="1" promptTitle="35%" prompt="Pilarit, palkit, kaarevet pinnat ja ikkunaseinien käsittely erillistyönä" sqref="F22 F28">
      <formula1>"0%,25%,35%,60%,70%"</formula1>
      <formula2>0</formula2>
    </dataValidation>
    <dataValidation type="list" allowBlank="1" showErrorMessage="1" sqref="G265">
      <formula1>"2,4,3,2,5,5"</formula1>
      <formula2>0</formula2>
    </dataValidation>
    <dataValidation type="list" allowBlank="1" showErrorMessage="1" promptTitle="35%" prompt="Pilarit, palkit, kaarevet pinnat ja ikkunaseinien käsittely erillistyönä" sqref="F47 F54 F61">
      <formula1>"0%,10%,20%,35%,45%,55%,70%"</formula1>
      <formula2>0</formula2>
    </dataValidation>
    <dataValidation type="list" allowBlank="1" showErrorMessage="1" promptTitle="35%" prompt="Pilarit, palkit, kaarevet pinnat ja ikkunaseinien käsittely erillistyönä" sqref="F91 F96 F104 F109 F113">
      <formula1>"0%,20%,35%,40%,55%,60%,75%,90%"</formula1>
      <formula2>0</formula2>
    </dataValidation>
    <dataValidation type="list" allowBlank="1" showErrorMessage="1" promptTitle="35%" prompt="Pilarit, palkit, kaarevet pinnat ja ikkunaseinien käsittely erillistyönä" sqref="F168">
      <formula1>"0%,25%"</formula1>
      <formula2>0</formula2>
    </dataValidation>
    <dataValidation type="list" allowBlank="1" showErrorMessage="1" promptTitle="35%" prompt="Pilarit, palkit, kaarevet pinnat ja ikkunaseinien käsittely erillistyönä" sqref="F17:F21 F23:F27 F263 F48:F53 F55:F60 F62:F69 F86:F90 F92:F95 F97:F103 F105:F108 F110:F112 F114:F118 F134:F143 F157:F167 F169:F178 F194:F203 F29:F30 F231:F235 F245:F246 F254:F255 F214:F217">
      <formula1>"0%,10%,15%,20%,25%,30%,35%,40%,45%,50%,55%,60%,65%,70%,75%,80%,85%,90%"</formula1>
      <formula2>0</formula2>
    </dataValidation>
    <dataValidation type="list" allowBlank="1" showErrorMessage="1" sqref="B285">
      <formula1>"Asunto 3,Tila 3"</formula1>
      <formula2>0</formula2>
    </dataValidation>
    <dataValidation type="list" allowBlank="1" showErrorMessage="1" sqref="D2:E2">
      <formula1>"Asunto ,Tila "</formula1>
      <formula2>0</formula2>
    </dataValidation>
  </dataValidations>
  <hyperlinks>
    <hyperlink ref="I2" location="Etusivu!A1" display="Etusivulle"/>
    <hyperlink ref="E299" location="Kokonaisurakka!A1" display="kokonaisurakka"/>
    <hyperlink ref="B301" location="Etusivu!A1" display="Etusivulle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T324"/>
  <sheetViews>
    <sheetView workbookViewId="0">
      <selection activeCell="N211" sqref="N211"/>
    </sheetView>
  </sheetViews>
  <sheetFormatPr defaultRowHeight="12.75" x14ac:dyDescent="0.2"/>
  <cols>
    <col min="1" max="1" width="8.28515625" style="199" customWidth="1"/>
    <col min="2" max="2" width="44.140625" style="200" customWidth="1"/>
    <col min="3" max="3" width="9.28515625" style="201" customWidth="1"/>
    <col min="4" max="4" width="10.140625" style="200" customWidth="1"/>
    <col min="5" max="5" width="13" style="200" customWidth="1"/>
    <col min="6" max="6" width="7.140625" style="200" customWidth="1"/>
    <col min="7" max="7" width="13.85546875" style="211" customWidth="1"/>
    <col min="8" max="8" width="15.28515625" style="201" customWidth="1"/>
    <col min="9" max="16384" width="9.140625" style="200"/>
  </cols>
  <sheetData>
    <row r="2" spans="1:46" ht="18" x14ac:dyDescent="0.25">
      <c r="B2" s="203" t="s">
        <v>367</v>
      </c>
      <c r="C2" s="200"/>
      <c r="D2" s="608" t="s">
        <v>368</v>
      </c>
      <c r="E2" s="608"/>
      <c r="F2" s="371">
        <v>4</v>
      </c>
      <c r="I2" s="310" t="s">
        <v>268</v>
      </c>
    </row>
    <row r="3" spans="1:46" s="295" customFormat="1" ht="15.75" x14ac:dyDescent="0.25">
      <c r="A3" s="370"/>
      <c r="B3" s="342"/>
      <c r="C3" s="274"/>
      <c r="G3" s="202"/>
      <c r="H3" s="299"/>
    </row>
    <row r="4" spans="1:46" s="300" customFormat="1" ht="15.75" x14ac:dyDescent="0.25">
      <c r="A4" s="311"/>
      <c r="B4" s="275"/>
      <c r="C4" s="244"/>
      <c r="G4" s="210"/>
      <c r="H4" s="244"/>
    </row>
    <row r="5" spans="1:46" s="295" customFormat="1" ht="15" customHeight="1" x14ac:dyDescent="0.25">
      <c r="A5" s="605" t="s">
        <v>26</v>
      </c>
      <c r="B5" s="605"/>
      <c r="C5" s="605"/>
      <c r="D5" s="300"/>
      <c r="G5" s="202"/>
      <c r="H5" s="299"/>
    </row>
    <row r="6" spans="1:46" s="295" customFormat="1" ht="15" customHeight="1" x14ac:dyDescent="0.25">
      <c r="A6" s="275"/>
      <c r="B6" s="202"/>
      <c r="C6" s="202"/>
      <c r="D6" s="300"/>
      <c r="G6" s="202"/>
      <c r="H6" s="299"/>
    </row>
    <row r="7" spans="1:46" s="295" customFormat="1" ht="15" customHeight="1" x14ac:dyDescent="0.2">
      <c r="A7" s="195" t="s">
        <v>369</v>
      </c>
      <c r="C7" s="305"/>
      <c r="D7" s="300"/>
      <c r="G7" s="202"/>
      <c r="H7" s="299"/>
    </row>
    <row r="8" spans="1:46" s="295" customFormat="1" ht="15" customHeight="1" x14ac:dyDescent="0.2">
      <c r="A8" s="195" t="s">
        <v>370</v>
      </c>
      <c r="C8" s="305"/>
      <c r="D8" s="300"/>
      <c r="G8" s="202"/>
      <c r="H8" s="299"/>
    </row>
    <row r="9" spans="1:46" s="295" customFormat="1" ht="15" customHeight="1" x14ac:dyDescent="0.2">
      <c r="A9" s="195" t="s">
        <v>371</v>
      </c>
      <c r="C9" s="305"/>
      <c r="D9" s="300"/>
      <c r="G9" s="202"/>
      <c r="H9" s="299"/>
    </row>
    <row r="10" spans="1:46" s="295" customFormat="1" ht="15" customHeight="1" x14ac:dyDescent="0.2">
      <c r="A10" s="195" t="s">
        <v>372</v>
      </c>
      <c r="C10" s="305"/>
      <c r="D10" s="300"/>
      <c r="G10" s="202"/>
      <c r="H10" s="299"/>
    </row>
    <row r="11" spans="1:46" s="295" customFormat="1" ht="15" customHeight="1" x14ac:dyDescent="0.2">
      <c r="A11" s="195" t="s">
        <v>373</v>
      </c>
      <c r="C11" s="305"/>
      <c r="D11" s="300"/>
      <c r="G11" s="202"/>
      <c r="H11" s="299"/>
    </row>
    <row r="12" spans="1:46" s="300" customFormat="1" ht="15" customHeight="1" x14ac:dyDescent="0.2">
      <c r="A12" s="604" t="s">
        <v>374</v>
      </c>
      <c r="B12" s="604"/>
      <c r="C12" s="233"/>
      <c r="G12" s="210"/>
      <c r="H12" s="244"/>
    </row>
    <row r="13" spans="1:46" s="300" customFormat="1" ht="15" customHeight="1" x14ac:dyDescent="0.2">
      <c r="A13" s="196" t="s">
        <v>375</v>
      </c>
      <c r="C13" s="233"/>
      <c r="G13" s="210"/>
      <c r="H13" s="244"/>
    </row>
    <row r="14" spans="1:46" s="300" customFormat="1" ht="15" customHeight="1" x14ac:dyDescent="0.2">
      <c r="A14" s="311"/>
      <c r="C14" s="233"/>
      <c r="G14" s="210"/>
      <c r="H14" s="244"/>
    </row>
    <row r="15" spans="1:46" s="295" customFormat="1" ht="15" customHeight="1" x14ac:dyDescent="0.2">
      <c r="A15" s="372" t="s">
        <v>29</v>
      </c>
      <c r="B15" s="373"/>
      <c r="C15" s="374"/>
      <c r="D15" s="373"/>
      <c r="E15" s="373"/>
      <c r="F15" s="373"/>
      <c r="G15" s="213"/>
      <c r="H15" s="301"/>
    </row>
    <row r="16" spans="1:46" s="378" customFormat="1" ht="15" customHeight="1" x14ac:dyDescent="0.2">
      <c r="A16" s="375" t="s">
        <v>30</v>
      </c>
      <c r="B16" s="376"/>
      <c r="C16" s="215" t="s">
        <v>376</v>
      </c>
      <c r="D16" s="376" t="s">
        <v>377</v>
      </c>
      <c r="E16" s="218" t="s">
        <v>378</v>
      </c>
      <c r="F16" s="377" t="s">
        <v>379</v>
      </c>
      <c r="G16" s="218" t="s">
        <v>380</v>
      </c>
      <c r="H16" s="302" t="s">
        <v>377</v>
      </c>
      <c r="I16" s="601" t="s">
        <v>381</v>
      </c>
      <c r="J16" s="601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  <c r="AE16" s="300"/>
      <c r="AF16" s="300"/>
      <c r="AG16" s="300"/>
      <c r="AH16" s="300"/>
      <c r="AI16" s="300"/>
      <c r="AJ16" s="300"/>
      <c r="AK16" s="300"/>
      <c r="AL16" s="300"/>
      <c r="AM16" s="300"/>
      <c r="AN16" s="300"/>
      <c r="AO16" s="300"/>
      <c r="AP16" s="300"/>
      <c r="AQ16" s="300"/>
      <c r="AR16" s="300"/>
      <c r="AS16" s="300"/>
      <c r="AT16" s="300"/>
    </row>
    <row r="17" spans="1:10" ht="15" customHeight="1" x14ac:dyDescent="0.2">
      <c r="A17" s="379" t="s">
        <v>33</v>
      </c>
      <c r="B17" s="379" t="s">
        <v>34</v>
      </c>
      <c r="C17" s="221">
        <f>'Hinnat 2015'!D11</f>
        <v>0.35</v>
      </c>
      <c r="D17" s="222"/>
      <c r="E17" s="223"/>
      <c r="F17" s="224">
        <v>0</v>
      </c>
      <c r="G17" s="225">
        <f t="shared" ref="G17:G29" si="0">(C17*E17)+(F17*(C17*E17))</f>
        <v>0</v>
      </c>
      <c r="H17" s="226">
        <f>(D17*E17)+(F17*(D17*E17))</f>
        <v>0</v>
      </c>
      <c r="I17" s="602"/>
      <c r="J17" s="602"/>
    </row>
    <row r="18" spans="1:10" ht="15" customHeight="1" x14ac:dyDescent="0.2">
      <c r="A18" s="379" t="s">
        <v>36</v>
      </c>
      <c r="B18" s="379" t="s">
        <v>37</v>
      </c>
      <c r="C18" s="221">
        <f>'Hinnat 2015'!D12</f>
        <v>0.9</v>
      </c>
      <c r="D18" s="222"/>
      <c r="E18" s="223"/>
      <c r="F18" s="224">
        <v>0</v>
      </c>
      <c r="G18" s="225">
        <f t="shared" si="0"/>
        <v>0</v>
      </c>
      <c r="H18" s="226">
        <f>(D18*E18)+(F18*(D18*E18))</f>
        <v>0</v>
      </c>
      <c r="I18" s="602"/>
      <c r="J18" s="602"/>
    </row>
    <row r="19" spans="1:10" ht="15" customHeight="1" x14ac:dyDescent="0.2">
      <c r="A19" s="379" t="s">
        <v>38</v>
      </c>
      <c r="B19" s="379" t="s">
        <v>39</v>
      </c>
      <c r="C19" s="221">
        <f>'Hinnat 2015'!D13</f>
        <v>0.74</v>
      </c>
      <c r="D19" s="222"/>
      <c r="E19" s="223"/>
      <c r="F19" s="224">
        <v>0</v>
      </c>
      <c r="G19" s="225">
        <f t="shared" si="0"/>
        <v>0</v>
      </c>
      <c r="H19" s="226">
        <f>(D19*E19)+(F19*(D19*E19))</f>
        <v>0</v>
      </c>
      <c r="I19" s="602"/>
      <c r="J19" s="602"/>
    </row>
    <row r="20" spans="1:10" ht="15" customHeight="1" x14ac:dyDescent="0.2">
      <c r="A20" s="379" t="s">
        <v>40</v>
      </c>
      <c r="B20" s="379" t="s">
        <v>41</v>
      </c>
      <c r="C20" s="221">
        <f>'Hinnat 2015'!D14</f>
        <v>0.78</v>
      </c>
      <c r="D20" s="222"/>
      <c r="E20" s="223"/>
      <c r="F20" s="224">
        <v>0</v>
      </c>
      <c r="G20" s="225">
        <f t="shared" si="0"/>
        <v>0</v>
      </c>
      <c r="H20" s="226">
        <f>(D20*E20)+(F20*(D20*E20))</f>
        <v>0</v>
      </c>
      <c r="I20" s="602"/>
      <c r="J20" s="602"/>
    </row>
    <row r="21" spans="1:10" ht="15" customHeight="1" x14ac:dyDescent="0.2">
      <c r="A21" s="379" t="s">
        <v>42</v>
      </c>
      <c r="B21" s="379" t="s">
        <v>43</v>
      </c>
      <c r="C21" s="221">
        <f>'Hinnat 2015'!D15</f>
        <v>0.34</v>
      </c>
      <c r="D21" s="222"/>
      <c r="E21" s="223"/>
      <c r="F21" s="224">
        <v>0</v>
      </c>
      <c r="G21" s="225">
        <f t="shared" si="0"/>
        <v>0</v>
      </c>
      <c r="H21" s="226">
        <f>(D21*E21)+(F21*(D21*E21))</f>
        <v>0</v>
      </c>
      <c r="I21" s="602"/>
      <c r="J21" s="602"/>
    </row>
    <row r="22" spans="1:10" ht="15" customHeight="1" x14ac:dyDescent="0.2">
      <c r="A22" s="380" t="s">
        <v>44</v>
      </c>
      <c r="B22" s="381"/>
      <c r="C22" s="227"/>
      <c r="D22" s="228"/>
      <c r="E22" s="228"/>
      <c r="F22" s="224"/>
      <c r="G22" s="242"/>
      <c r="H22" s="230"/>
    </row>
    <row r="23" spans="1:10" ht="15" customHeight="1" x14ac:dyDescent="0.2">
      <c r="A23" s="379" t="s">
        <v>45</v>
      </c>
      <c r="B23" s="379" t="s">
        <v>34</v>
      </c>
      <c r="C23" s="221">
        <f>'Hinnat 2015'!D17</f>
        <v>0.53</v>
      </c>
      <c r="D23" s="222"/>
      <c r="E23" s="223"/>
      <c r="F23" s="224">
        <v>0</v>
      </c>
      <c r="G23" s="225">
        <f t="shared" si="0"/>
        <v>0</v>
      </c>
      <c r="H23" s="226">
        <f>(D23*E23)+(F23*(D23*E23))</f>
        <v>0</v>
      </c>
      <c r="I23" s="602"/>
      <c r="J23" s="602"/>
    </row>
    <row r="24" spans="1:10" ht="15" customHeight="1" x14ac:dyDescent="0.2">
      <c r="A24" s="379" t="s">
        <v>46</v>
      </c>
      <c r="B24" s="379" t="s">
        <v>37</v>
      </c>
      <c r="C24" s="221">
        <f>'Hinnat 2015'!D18</f>
        <v>1.32</v>
      </c>
      <c r="D24" s="222"/>
      <c r="E24" s="223"/>
      <c r="F24" s="224">
        <v>0</v>
      </c>
      <c r="G24" s="225">
        <f t="shared" si="0"/>
        <v>0</v>
      </c>
      <c r="H24" s="226">
        <f>(D24*E24)+(F24*(D24*E24))</f>
        <v>0</v>
      </c>
      <c r="I24" s="602"/>
      <c r="J24" s="602"/>
    </row>
    <row r="25" spans="1:10" ht="15" customHeight="1" x14ac:dyDescent="0.2">
      <c r="A25" s="379" t="s">
        <v>47</v>
      </c>
      <c r="B25" s="379" t="s">
        <v>39</v>
      </c>
      <c r="C25" s="221">
        <f>'Hinnat 2015'!D19</f>
        <v>0.97</v>
      </c>
      <c r="D25" s="222"/>
      <c r="E25" s="223"/>
      <c r="F25" s="224">
        <v>0</v>
      </c>
      <c r="G25" s="225">
        <f t="shared" si="0"/>
        <v>0</v>
      </c>
      <c r="H25" s="226">
        <f>(D25*E25)+(F25*(D25*E25))</f>
        <v>0</v>
      </c>
      <c r="I25" s="602"/>
      <c r="J25" s="602"/>
    </row>
    <row r="26" spans="1:10" ht="15" customHeight="1" x14ac:dyDescent="0.2">
      <c r="A26" s="379" t="s">
        <v>48</v>
      </c>
      <c r="B26" s="379" t="s">
        <v>49</v>
      </c>
      <c r="C26" s="221">
        <f>'Hinnat 2015'!D20</f>
        <v>0.97</v>
      </c>
      <c r="D26" s="222"/>
      <c r="E26" s="223"/>
      <c r="F26" s="224">
        <v>0</v>
      </c>
      <c r="G26" s="225">
        <f t="shared" si="0"/>
        <v>0</v>
      </c>
      <c r="H26" s="226">
        <f>(D26*E26)+(F26*(D26*E26))</f>
        <v>0</v>
      </c>
      <c r="I26" s="602"/>
      <c r="J26" s="602"/>
    </row>
    <row r="27" spans="1:10" ht="15" customHeight="1" x14ac:dyDescent="0.2">
      <c r="A27" s="379" t="s">
        <v>50</v>
      </c>
      <c r="B27" s="379" t="s">
        <v>43</v>
      </c>
      <c r="C27" s="221">
        <f>'Hinnat 2015'!D21</f>
        <v>0.34</v>
      </c>
      <c r="D27" s="222"/>
      <c r="E27" s="223"/>
      <c r="F27" s="224">
        <v>0</v>
      </c>
      <c r="G27" s="225">
        <f t="shared" si="0"/>
        <v>0</v>
      </c>
      <c r="H27" s="226">
        <f>(D27*E27)+(F27*(D27*E27))</f>
        <v>0</v>
      </c>
      <c r="I27" s="602"/>
      <c r="J27" s="602"/>
    </row>
    <row r="28" spans="1:10" ht="15" customHeight="1" x14ac:dyDescent="0.2">
      <c r="A28" s="380" t="s">
        <v>51</v>
      </c>
      <c r="B28" s="295"/>
      <c r="C28" s="227"/>
      <c r="D28" s="228"/>
      <c r="E28" s="228"/>
      <c r="F28" s="224"/>
      <c r="G28" s="242"/>
      <c r="H28" s="230"/>
    </row>
    <row r="29" spans="1:10" ht="15" customHeight="1" x14ac:dyDescent="0.2">
      <c r="A29" s="379" t="s">
        <v>52</v>
      </c>
      <c r="B29" s="379" t="s">
        <v>53</v>
      </c>
      <c r="C29" s="221">
        <f>'Hinnat 2015'!D23</f>
        <v>3.37</v>
      </c>
      <c r="D29" s="222"/>
      <c r="E29" s="223"/>
      <c r="F29" s="224">
        <v>0</v>
      </c>
      <c r="G29" s="225">
        <f t="shared" si="0"/>
        <v>0</v>
      </c>
      <c r="H29" s="226">
        <f>(D29*E29)+(F29*(D29*E29))</f>
        <v>0</v>
      </c>
    </row>
    <row r="30" spans="1:10" s="236" customFormat="1" ht="15" customHeight="1" x14ac:dyDescent="0.2">
      <c r="A30" s="195"/>
      <c r="B30" s="195"/>
      <c r="C30" s="233"/>
      <c r="D30" s="195" t="s">
        <v>331</v>
      </c>
      <c r="E30" s="234">
        <f>SUM(E17:E21,E23:E27,E29)</f>
        <v>0</v>
      </c>
      <c r="F30" s="195"/>
      <c r="G30" s="235">
        <f>SUM(G17:G29)</f>
        <v>0</v>
      </c>
      <c r="H30" s="243">
        <f>SUM(H18:H29)</f>
        <v>0</v>
      </c>
    </row>
    <row r="31" spans="1:10" s="295" customFormat="1" ht="15" customHeight="1" x14ac:dyDescent="0.2">
      <c r="A31" s="300"/>
      <c r="B31" s="300"/>
      <c r="C31" s="244"/>
      <c r="D31" s="195" t="s">
        <v>382</v>
      </c>
      <c r="F31" s="300"/>
      <c r="G31" s="210"/>
      <c r="H31" s="237">
        <f>MAX(G17:H17)+MAX(G18:H18)+MAX(G19:H19)+MAX(G21:H21)+MAX(G20:H20)+MAX(G23:H23)+MAX(G24:H24)+MAX(G25:H25)+MAX(G26:H26)+MAX(G27:H27)+MAX(G29:H29)</f>
        <v>0</v>
      </c>
    </row>
    <row r="32" spans="1:10" s="300" customFormat="1" ht="15" customHeight="1" x14ac:dyDescent="0.2">
      <c r="A32" s="297"/>
      <c r="C32" s="233"/>
      <c r="G32" s="210"/>
      <c r="H32" s="244"/>
    </row>
    <row r="33" spans="1:46" s="300" customFormat="1" ht="15" customHeight="1" x14ac:dyDescent="0.25">
      <c r="A33" s="605" t="s">
        <v>54</v>
      </c>
      <c r="B33" s="605"/>
      <c r="C33" s="605"/>
      <c r="G33" s="210"/>
      <c r="H33" s="244"/>
    </row>
    <row r="34" spans="1:46" s="300" customFormat="1" ht="15" customHeight="1" x14ac:dyDescent="0.25">
      <c r="A34" s="605" t="s">
        <v>55</v>
      </c>
      <c r="B34" s="605"/>
      <c r="C34" s="605"/>
      <c r="G34" s="210"/>
      <c r="H34" s="244"/>
    </row>
    <row r="35" spans="1:46" s="300" customFormat="1" ht="15" customHeight="1" x14ac:dyDescent="0.25">
      <c r="A35" s="275"/>
      <c r="B35" s="202"/>
      <c r="C35" s="202"/>
      <c r="G35" s="210"/>
      <c r="H35" s="244"/>
    </row>
    <row r="36" spans="1:46" s="295" customFormat="1" ht="15" customHeight="1" x14ac:dyDescent="0.2">
      <c r="A36" s="195" t="s">
        <v>383</v>
      </c>
      <c r="C36" s="244"/>
      <c r="G36" s="202"/>
      <c r="H36" s="299"/>
    </row>
    <row r="37" spans="1:46" s="295" customFormat="1" ht="15" customHeight="1" x14ac:dyDescent="0.2">
      <c r="A37" s="195" t="s">
        <v>384</v>
      </c>
      <c r="C37" s="244"/>
      <c r="G37" s="202"/>
      <c r="H37" s="299"/>
    </row>
    <row r="38" spans="1:46" s="295" customFormat="1" ht="15" customHeight="1" x14ac:dyDescent="0.2">
      <c r="A38" s="195" t="s">
        <v>370</v>
      </c>
      <c r="C38" s="305"/>
      <c r="D38" s="300"/>
      <c r="G38" s="202"/>
      <c r="H38" s="299"/>
    </row>
    <row r="39" spans="1:46" s="295" customFormat="1" ht="15" customHeight="1" x14ac:dyDescent="0.2">
      <c r="A39" s="195" t="s">
        <v>371</v>
      </c>
      <c r="C39" s="305"/>
      <c r="D39" s="300"/>
      <c r="G39" s="202"/>
      <c r="H39" s="299"/>
    </row>
    <row r="40" spans="1:46" s="295" customFormat="1" ht="15" customHeight="1" x14ac:dyDescent="0.2">
      <c r="A40" s="195" t="s">
        <v>372</v>
      </c>
      <c r="C40" s="305"/>
      <c r="D40" s="300"/>
      <c r="G40" s="202"/>
      <c r="H40" s="299"/>
    </row>
    <row r="41" spans="1:46" s="295" customFormat="1" ht="15" customHeight="1" x14ac:dyDescent="0.2">
      <c r="A41" s="195" t="s">
        <v>373</v>
      </c>
      <c r="C41" s="305"/>
      <c r="D41" s="300"/>
      <c r="G41" s="202"/>
      <c r="H41" s="299"/>
    </row>
    <row r="42" spans="1:46" s="295" customFormat="1" ht="15" customHeight="1" x14ac:dyDescent="0.2">
      <c r="A42" s="196" t="s">
        <v>374</v>
      </c>
      <c r="C42" s="305"/>
      <c r="D42" s="300"/>
      <c r="G42" s="202"/>
      <c r="H42" s="299"/>
    </row>
    <row r="43" spans="1:46" s="295" customFormat="1" ht="15" customHeight="1" x14ac:dyDescent="0.2">
      <c r="A43" s="196" t="s">
        <v>375</v>
      </c>
      <c r="C43" s="305"/>
      <c r="D43" s="300"/>
      <c r="G43" s="202"/>
      <c r="H43" s="299"/>
    </row>
    <row r="44" spans="1:46" s="295" customFormat="1" ht="15" customHeight="1" x14ac:dyDescent="0.2">
      <c r="A44" s="195"/>
      <c r="C44" s="305"/>
      <c r="D44" s="300"/>
      <c r="G44" s="202"/>
      <c r="H44" s="299"/>
    </row>
    <row r="45" spans="1:46" s="378" customFormat="1" ht="15" customHeight="1" x14ac:dyDescent="0.2">
      <c r="A45" s="382" t="s">
        <v>30</v>
      </c>
      <c r="B45" s="379"/>
      <c r="C45" s="239" t="s">
        <v>376</v>
      </c>
      <c r="D45" s="379" t="s">
        <v>377</v>
      </c>
      <c r="E45" s="240" t="s">
        <v>378</v>
      </c>
      <c r="F45" s="380" t="s">
        <v>379</v>
      </c>
      <c r="G45" s="240" t="s">
        <v>380</v>
      </c>
      <c r="H45" s="262" t="s">
        <v>377</v>
      </c>
      <c r="I45" s="601" t="s">
        <v>381</v>
      </c>
      <c r="J45" s="601"/>
      <c r="K45" s="300"/>
      <c r="L45" s="300"/>
      <c r="M45" s="300"/>
      <c r="N45" s="300"/>
      <c r="O45" s="300"/>
      <c r="P45" s="300"/>
      <c r="Q45" s="300"/>
      <c r="R45" s="300"/>
      <c r="S45" s="300"/>
      <c r="T45" s="300"/>
      <c r="U45" s="300"/>
      <c r="V45" s="300"/>
      <c r="W45" s="300"/>
      <c r="X45" s="300"/>
      <c r="Y45" s="300"/>
      <c r="Z45" s="300"/>
      <c r="AA45" s="300"/>
      <c r="AB45" s="300"/>
      <c r="AC45" s="300"/>
      <c r="AD45" s="300"/>
      <c r="AE45" s="300"/>
      <c r="AF45" s="300"/>
      <c r="AG45" s="300"/>
      <c r="AH45" s="300"/>
      <c r="AI45" s="300"/>
      <c r="AJ45" s="300"/>
      <c r="AK45" s="300"/>
      <c r="AL45" s="300"/>
      <c r="AM45" s="300"/>
      <c r="AN45" s="300"/>
      <c r="AO45" s="300"/>
      <c r="AP45" s="300"/>
      <c r="AQ45" s="300"/>
      <c r="AR45" s="300"/>
      <c r="AS45" s="300"/>
      <c r="AT45" s="300"/>
    </row>
    <row r="46" spans="1:46" s="295" customFormat="1" ht="15" customHeight="1" x14ac:dyDescent="0.2">
      <c r="A46" s="380" t="s">
        <v>58</v>
      </c>
      <c r="B46" s="381"/>
      <c r="C46" s="230"/>
      <c r="D46" s="391"/>
      <c r="E46" s="391"/>
      <c r="F46" s="392"/>
      <c r="G46" s="242"/>
      <c r="H46" s="230"/>
    </row>
    <row r="47" spans="1:46" s="295" customFormat="1" ht="15" customHeight="1" x14ac:dyDescent="0.2">
      <c r="A47" s="379" t="s">
        <v>59</v>
      </c>
      <c r="B47" s="379" t="s">
        <v>60</v>
      </c>
      <c r="C47" s="230"/>
      <c r="D47" s="391"/>
      <c r="E47" s="391"/>
      <c r="F47" s="392"/>
      <c r="G47" s="242"/>
      <c r="H47" s="230"/>
      <c r="I47" s="607"/>
      <c r="J47" s="607"/>
    </row>
    <row r="48" spans="1:46" ht="15" customHeight="1" x14ac:dyDescent="0.2">
      <c r="A48" s="379"/>
      <c r="B48" s="379" t="s">
        <v>61</v>
      </c>
      <c r="C48" s="225">
        <f>'Hinnat 2015'!D35</f>
        <v>0.75</v>
      </c>
      <c r="D48" s="222"/>
      <c r="E48" s="223"/>
      <c r="F48" s="224">
        <v>0</v>
      </c>
      <c r="G48" s="225">
        <f>(C48*E48)+(F48*(C48*E48))</f>
        <v>0</v>
      </c>
      <c r="H48" s="226">
        <f>(D48*E48)+(F48*(D48*E48))</f>
        <v>0</v>
      </c>
      <c r="I48" s="602"/>
      <c r="J48" s="602"/>
    </row>
    <row r="49" spans="1:10" ht="15" customHeight="1" x14ac:dyDescent="0.2">
      <c r="A49" s="379"/>
      <c r="B49" s="379" t="s">
        <v>62</v>
      </c>
      <c r="C49" s="230"/>
      <c r="D49" s="228"/>
      <c r="E49" s="228"/>
      <c r="F49" s="241"/>
      <c r="G49" s="242"/>
      <c r="H49" s="230"/>
      <c r="I49" s="602"/>
      <c r="J49" s="602"/>
    </row>
    <row r="50" spans="1:10" ht="15" customHeight="1" x14ac:dyDescent="0.2">
      <c r="A50" s="379" t="s">
        <v>63</v>
      </c>
      <c r="B50" s="379" t="s">
        <v>64</v>
      </c>
      <c r="C50" s="225">
        <f>'Hinnat 2015'!D37</f>
        <v>0.54</v>
      </c>
      <c r="D50" s="222"/>
      <c r="E50" s="223"/>
      <c r="F50" s="224">
        <v>0</v>
      </c>
      <c r="G50" s="225">
        <f>(C50*E50)+(F50*(C50*E50))</f>
        <v>0</v>
      </c>
      <c r="H50" s="226">
        <f>(D50*E50)+(F50*(D50*E50))</f>
        <v>0</v>
      </c>
      <c r="I50" s="602"/>
      <c r="J50" s="602"/>
    </row>
    <row r="51" spans="1:10" ht="13.5" customHeight="1" x14ac:dyDescent="0.2">
      <c r="A51" s="379"/>
      <c r="B51" s="379" t="s">
        <v>65</v>
      </c>
      <c r="C51" s="230"/>
      <c r="D51" s="228"/>
      <c r="E51" s="228"/>
      <c r="F51" s="241"/>
      <c r="G51" s="242"/>
      <c r="H51" s="230"/>
      <c r="I51" s="602"/>
      <c r="J51" s="602"/>
    </row>
    <row r="52" spans="1:10" ht="15" customHeight="1" x14ac:dyDescent="0.2">
      <c r="A52" s="379" t="s">
        <v>66</v>
      </c>
      <c r="B52" s="379" t="s">
        <v>67</v>
      </c>
      <c r="C52" s="225">
        <f>'Hinnat 2015'!D39</f>
        <v>0.47</v>
      </c>
      <c r="D52" s="222"/>
      <c r="E52" s="223"/>
      <c r="F52" s="224">
        <v>0</v>
      </c>
      <c r="G52" s="225">
        <f>(C52*E52)+(F52*(C52*E52))</f>
        <v>0</v>
      </c>
      <c r="H52" s="226">
        <f>(D52*E52)+(F52*(D52*E52))</f>
        <v>0</v>
      </c>
      <c r="I52" s="602"/>
      <c r="J52" s="602"/>
    </row>
    <row r="53" spans="1:10" ht="15" customHeight="1" x14ac:dyDescent="0.2">
      <c r="A53" s="380" t="s">
        <v>68</v>
      </c>
      <c r="B53" s="295"/>
      <c r="C53" s="230"/>
      <c r="D53" s="228"/>
      <c r="E53" s="228"/>
      <c r="F53" s="241"/>
      <c r="G53" s="242"/>
      <c r="H53" s="230"/>
    </row>
    <row r="54" spans="1:10" ht="15" customHeight="1" x14ac:dyDescent="0.2">
      <c r="A54" s="379" t="s">
        <v>69</v>
      </c>
      <c r="B54" s="379" t="s">
        <v>60</v>
      </c>
      <c r="C54" s="230"/>
      <c r="D54" s="228"/>
      <c r="E54" s="228"/>
      <c r="F54" s="241"/>
      <c r="G54" s="242"/>
      <c r="H54" s="230"/>
      <c r="I54" s="602"/>
      <c r="J54" s="602"/>
    </row>
    <row r="55" spans="1:10" ht="15" customHeight="1" x14ac:dyDescent="0.2">
      <c r="A55" s="379"/>
      <c r="B55" s="379" t="s">
        <v>61</v>
      </c>
      <c r="C55" s="225">
        <f>'Hinnat 2015'!D42</f>
        <v>0.94</v>
      </c>
      <c r="D55" s="222"/>
      <c r="E55" s="223"/>
      <c r="F55" s="224">
        <v>0</v>
      </c>
      <c r="G55" s="225">
        <f>(C55*E55)+(F55*(C55*E55))</f>
        <v>0</v>
      </c>
      <c r="H55" s="226">
        <f>(D55*E55)+(F55*(D55*E55))</f>
        <v>0</v>
      </c>
      <c r="I55" s="602"/>
      <c r="J55" s="602"/>
    </row>
    <row r="56" spans="1:10" ht="15" customHeight="1" x14ac:dyDescent="0.2">
      <c r="A56" s="379" t="s">
        <v>70</v>
      </c>
      <c r="B56" s="379" t="s">
        <v>62</v>
      </c>
      <c r="C56" s="230"/>
      <c r="D56" s="228"/>
      <c r="E56" s="228"/>
      <c r="F56" s="241"/>
      <c r="G56" s="242"/>
      <c r="H56" s="230"/>
      <c r="I56" s="602"/>
      <c r="J56" s="602"/>
    </row>
    <row r="57" spans="1:10" ht="15" customHeight="1" x14ac:dyDescent="0.2">
      <c r="A57" s="383"/>
      <c r="B57" s="379" t="s">
        <v>64</v>
      </c>
      <c r="C57" s="225">
        <f>'Hinnat 2015'!D44</f>
        <v>0.67</v>
      </c>
      <c r="D57" s="222"/>
      <c r="E57" s="223"/>
      <c r="F57" s="224">
        <v>0</v>
      </c>
      <c r="G57" s="225">
        <f>(C57*E57)+(F57*(C57*E57))</f>
        <v>0</v>
      </c>
      <c r="H57" s="226">
        <f>(D57*E57)+(F57*(D57*E57))</f>
        <v>0</v>
      </c>
      <c r="I57" s="602"/>
      <c r="J57" s="602"/>
    </row>
    <row r="58" spans="1:10" ht="15" customHeight="1" x14ac:dyDescent="0.2">
      <c r="A58" s="379" t="s">
        <v>71</v>
      </c>
      <c r="B58" s="379" t="s">
        <v>65</v>
      </c>
      <c r="C58" s="230"/>
      <c r="D58" s="228"/>
      <c r="E58" s="228"/>
      <c r="F58" s="241"/>
      <c r="G58" s="242"/>
      <c r="H58" s="230"/>
      <c r="I58" s="602"/>
      <c r="J58" s="602"/>
    </row>
    <row r="59" spans="1:10" ht="15" customHeight="1" x14ac:dyDescent="0.2">
      <c r="A59" s="379"/>
      <c r="B59" s="379" t="s">
        <v>67</v>
      </c>
      <c r="C59" s="225">
        <f>'Hinnat 2015'!D46</f>
        <v>0.57999999999999996</v>
      </c>
      <c r="D59" s="222"/>
      <c r="E59" s="223"/>
      <c r="F59" s="224">
        <v>0</v>
      </c>
      <c r="G59" s="225">
        <f>(C59*E59)+(F59*(C59*E59))</f>
        <v>0</v>
      </c>
      <c r="H59" s="226">
        <f>(D59*E59)+(F59*(D59*E59))</f>
        <v>0</v>
      </c>
      <c r="I59" s="602"/>
      <c r="J59" s="602"/>
    </row>
    <row r="60" spans="1:10" ht="15" customHeight="1" x14ac:dyDescent="0.2">
      <c r="A60" s="380" t="s">
        <v>72</v>
      </c>
      <c r="B60" s="295"/>
      <c r="C60" s="230"/>
      <c r="D60" s="228"/>
      <c r="E60" s="228"/>
      <c r="F60" s="241"/>
      <c r="G60" s="242"/>
      <c r="H60" s="230"/>
    </row>
    <row r="61" spans="1:10" ht="15" customHeight="1" x14ac:dyDescent="0.2">
      <c r="A61" s="379" t="s">
        <v>73</v>
      </c>
      <c r="B61" s="379" t="s">
        <v>74</v>
      </c>
      <c r="C61" s="230"/>
      <c r="D61" s="228"/>
      <c r="E61" s="228"/>
      <c r="F61" s="241"/>
      <c r="G61" s="242"/>
      <c r="H61" s="230"/>
      <c r="I61" s="609"/>
      <c r="J61" s="609"/>
    </row>
    <row r="62" spans="1:10" ht="15" customHeight="1" x14ac:dyDescent="0.2">
      <c r="A62" s="379"/>
      <c r="B62" s="379" t="s">
        <v>75</v>
      </c>
      <c r="C62" s="225">
        <f>'Hinnat 2015'!D49</f>
        <v>0.94</v>
      </c>
      <c r="D62" s="222"/>
      <c r="E62" s="223"/>
      <c r="F62" s="224">
        <v>0</v>
      </c>
      <c r="G62" s="225">
        <f>(C62*E62)+(F62*(C62*E62))</f>
        <v>0</v>
      </c>
      <c r="H62" s="226">
        <f>(D62*E62)+(F62*(D62*E62))</f>
        <v>0</v>
      </c>
      <c r="I62" s="602"/>
      <c r="J62" s="602"/>
    </row>
    <row r="63" spans="1:10" ht="15" customHeight="1" x14ac:dyDescent="0.2">
      <c r="A63" s="379" t="s">
        <v>77</v>
      </c>
      <c r="B63" s="379" t="s">
        <v>74</v>
      </c>
      <c r="C63" s="230"/>
      <c r="D63" s="228"/>
      <c r="E63" s="228"/>
      <c r="F63" s="241"/>
      <c r="G63" s="242"/>
      <c r="H63" s="230"/>
      <c r="I63" s="602"/>
      <c r="J63" s="602"/>
    </row>
    <row r="64" spans="1:10" ht="15" customHeight="1" x14ac:dyDescent="0.2">
      <c r="A64" s="379"/>
      <c r="B64" s="379" t="s">
        <v>78</v>
      </c>
      <c r="C64" s="225">
        <f>'Hinnat 2015'!D51</f>
        <v>0.67</v>
      </c>
      <c r="D64" s="222"/>
      <c r="E64" s="223"/>
      <c r="F64" s="224">
        <v>0</v>
      </c>
      <c r="G64" s="225">
        <f>(C64*E64)+(F64*(C64*E64))</f>
        <v>0</v>
      </c>
      <c r="H64" s="226">
        <f>(D64*E64)+(F64*(D64*E64))</f>
        <v>0</v>
      </c>
      <c r="I64" s="602"/>
      <c r="J64" s="602"/>
    </row>
    <row r="65" spans="1:10" ht="15" customHeight="1" x14ac:dyDescent="0.2">
      <c r="A65" s="379" t="s">
        <v>79</v>
      </c>
      <c r="B65" s="379" t="s">
        <v>80</v>
      </c>
      <c r="C65" s="230"/>
      <c r="D65" s="228"/>
      <c r="E65" s="228"/>
      <c r="F65" s="241"/>
      <c r="G65" s="242"/>
      <c r="H65" s="230"/>
      <c r="I65" s="602"/>
      <c r="J65" s="602"/>
    </row>
    <row r="66" spans="1:10" ht="15" customHeight="1" x14ac:dyDescent="0.2">
      <c r="A66" s="379"/>
      <c r="B66" s="379" t="s">
        <v>81</v>
      </c>
      <c r="C66" s="225">
        <f>'Hinnat 2015'!D53</f>
        <v>1.1100000000000001</v>
      </c>
      <c r="D66" s="222"/>
      <c r="E66" s="223"/>
      <c r="F66" s="224">
        <v>0</v>
      </c>
      <c r="G66" s="225">
        <f>(C66*E66)+(F66*(C66*E66))</f>
        <v>0</v>
      </c>
      <c r="H66" s="226">
        <f>(D66*E66)+(F66*(D66*E66))</f>
        <v>0</v>
      </c>
      <c r="I66" s="602"/>
      <c r="J66" s="602"/>
    </row>
    <row r="67" spans="1:10" ht="15" customHeight="1" x14ac:dyDescent="0.2">
      <c r="A67" s="379" t="s">
        <v>82</v>
      </c>
      <c r="B67" s="379" t="s">
        <v>83</v>
      </c>
      <c r="C67" s="225">
        <f>'Hinnat 2015'!D54</f>
        <v>0.16</v>
      </c>
      <c r="D67" s="222"/>
      <c r="E67" s="223"/>
      <c r="F67" s="224">
        <v>0</v>
      </c>
      <c r="G67" s="225">
        <f>(C67*E67)+(F67*(C67*E67))</f>
        <v>0</v>
      </c>
      <c r="H67" s="226">
        <f>(D67*E67)+(F67*(D67*E67))</f>
        <v>0</v>
      </c>
      <c r="I67" s="602"/>
      <c r="J67" s="602"/>
    </row>
    <row r="68" spans="1:10" ht="15" customHeight="1" x14ac:dyDescent="0.2">
      <c r="A68" s="379" t="s">
        <v>84</v>
      </c>
      <c r="B68" s="379" t="s">
        <v>85</v>
      </c>
      <c r="C68" s="225">
        <f>'Hinnat 2015'!D55</f>
        <v>0.46</v>
      </c>
      <c r="D68" s="222"/>
      <c r="E68" s="223"/>
      <c r="F68" s="224">
        <v>0</v>
      </c>
      <c r="G68" s="225">
        <f>(C68*E68)+(F68*(C68*E68))</f>
        <v>0</v>
      </c>
      <c r="H68" s="226">
        <f>(D68*E68)+(F68*(D68*E68))</f>
        <v>0</v>
      </c>
      <c r="I68" s="602"/>
      <c r="J68" s="602"/>
    </row>
    <row r="69" spans="1:10" s="236" customFormat="1" ht="15" customHeight="1" x14ac:dyDescent="0.2">
      <c r="A69" s="196"/>
      <c r="B69" s="195"/>
      <c r="C69" s="233"/>
      <c r="D69" s="195" t="s">
        <v>331</v>
      </c>
      <c r="E69" s="234">
        <f>SUM(E47:E52,E54:E59,E61:E68)</f>
        <v>0</v>
      </c>
      <c r="G69" s="235">
        <f>SUM(G46:G68)</f>
        <v>0</v>
      </c>
      <c r="H69" s="243">
        <f>SUM(H46:H68)</f>
        <v>0</v>
      </c>
    </row>
    <row r="70" spans="1:10" s="295" customFormat="1" ht="15" customHeight="1" x14ac:dyDescent="0.2">
      <c r="A70" s="311"/>
      <c r="B70" s="300"/>
      <c r="C70" s="244"/>
      <c r="D70" s="195" t="s">
        <v>382</v>
      </c>
      <c r="G70" s="244"/>
      <c r="H70" s="237">
        <f>MAX(G48:H48)+MAX(G50:H50)+MAX(G52:H52)+MAX(G55:H55)+MAX(G57:H57)+MAX(G59:H59)+MAX(G62:H62)+MAX(G64:H64)+MAX(G66:H66)+MAX(G67:H67)+MAX(G68:H68)</f>
        <v>0</v>
      </c>
    </row>
    <row r="71" spans="1:10" s="295" customFormat="1" ht="15" customHeight="1" x14ac:dyDescent="0.2">
      <c r="A71" s="370"/>
      <c r="B71" s="195"/>
      <c r="C71" s="233"/>
      <c r="G71" s="202"/>
      <c r="H71" s="299"/>
    </row>
    <row r="72" spans="1:10" s="295" customFormat="1" ht="15" customHeight="1" x14ac:dyDescent="0.25">
      <c r="A72" s="605" t="s">
        <v>86</v>
      </c>
      <c r="B72" s="605"/>
      <c r="C72" s="605"/>
      <c r="D72" s="300"/>
      <c r="F72" s="300"/>
      <c r="G72" s="210"/>
      <c r="H72" s="299"/>
    </row>
    <row r="73" spans="1:10" s="295" customFormat="1" ht="15" customHeight="1" x14ac:dyDescent="0.25">
      <c r="A73" s="311"/>
      <c r="B73" s="307"/>
      <c r="C73" s="244"/>
      <c r="D73" s="300"/>
      <c r="F73" s="300"/>
      <c r="G73" s="210"/>
      <c r="H73" s="299"/>
    </row>
    <row r="74" spans="1:10" s="295" customFormat="1" ht="15" customHeight="1" x14ac:dyDescent="0.2">
      <c r="A74" s="195" t="s">
        <v>385</v>
      </c>
      <c r="C74" s="384"/>
      <c r="G74" s="202"/>
      <c r="H74" s="299"/>
    </row>
    <row r="75" spans="1:10" s="295" customFormat="1" ht="15" customHeight="1" x14ac:dyDescent="0.2">
      <c r="A75" s="195" t="s">
        <v>386</v>
      </c>
      <c r="C75" s="244"/>
      <c r="G75" s="202"/>
      <c r="H75" s="299"/>
    </row>
    <row r="76" spans="1:10" s="295" customFormat="1" ht="15" customHeight="1" x14ac:dyDescent="0.2">
      <c r="A76" s="195" t="s">
        <v>371</v>
      </c>
      <c r="B76" s="300"/>
      <c r="C76" s="244"/>
      <c r="G76" s="202"/>
      <c r="H76" s="299"/>
    </row>
    <row r="77" spans="1:10" s="295" customFormat="1" ht="15" customHeight="1" x14ac:dyDescent="0.2">
      <c r="A77" s="195" t="s">
        <v>387</v>
      </c>
      <c r="B77" s="300"/>
      <c r="C77" s="244"/>
      <c r="G77" s="202"/>
      <c r="H77" s="299"/>
    </row>
    <row r="78" spans="1:10" s="295" customFormat="1" ht="15" customHeight="1" x14ac:dyDescent="0.2">
      <c r="A78" s="195" t="s">
        <v>372</v>
      </c>
      <c r="B78" s="300"/>
      <c r="C78" s="244"/>
      <c r="G78" s="202"/>
      <c r="H78" s="299"/>
    </row>
    <row r="79" spans="1:10" s="295" customFormat="1" ht="15" customHeight="1" x14ac:dyDescent="0.2">
      <c r="A79" s="195" t="s">
        <v>373</v>
      </c>
      <c r="B79" s="300"/>
      <c r="C79" s="244"/>
      <c r="G79" s="202"/>
      <c r="H79" s="299"/>
    </row>
    <row r="80" spans="1:10" s="295" customFormat="1" ht="15" customHeight="1" x14ac:dyDescent="0.2">
      <c r="A80" s="604" t="s">
        <v>374</v>
      </c>
      <c r="B80" s="604"/>
      <c r="C80" s="244"/>
      <c r="G80" s="202"/>
      <c r="H80" s="299"/>
    </row>
    <row r="81" spans="1:46" s="295" customFormat="1" ht="15" customHeight="1" x14ac:dyDescent="0.2">
      <c r="A81" s="196" t="s">
        <v>375</v>
      </c>
      <c r="B81" s="300"/>
      <c r="C81" s="244"/>
      <c r="G81" s="202"/>
      <c r="H81" s="299"/>
    </row>
    <row r="82" spans="1:46" s="295" customFormat="1" ht="15" customHeight="1" x14ac:dyDescent="0.2">
      <c r="A82" s="195"/>
      <c r="B82" s="300"/>
      <c r="C82" s="244"/>
      <c r="G82" s="202"/>
      <c r="H82" s="299"/>
    </row>
    <row r="83" spans="1:46" s="378" customFormat="1" ht="15" customHeight="1" x14ac:dyDescent="0.2">
      <c r="A83" s="382" t="s">
        <v>30</v>
      </c>
      <c r="B83" s="379"/>
      <c r="C83" s="239" t="s">
        <v>376</v>
      </c>
      <c r="D83" s="379" t="s">
        <v>377</v>
      </c>
      <c r="E83" s="240" t="s">
        <v>378</v>
      </c>
      <c r="F83" s="380" t="s">
        <v>379</v>
      </c>
      <c r="G83" s="240" t="s">
        <v>380</v>
      </c>
      <c r="H83" s="262" t="s">
        <v>377</v>
      </c>
      <c r="I83" s="601" t="s">
        <v>381</v>
      </c>
      <c r="J83" s="601"/>
      <c r="K83" s="300"/>
      <c r="L83" s="300"/>
      <c r="M83" s="300"/>
      <c r="N83" s="300"/>
      <c r="O83" s="300"/>
      <c r="P83" s="300"/>
      <c r="Q83" s="300"/>
      <c r="R83" s="300"/>
      <c r="S83" s="300"/>
      <c r="T83" s="300"/>
      <c r="U83" s="300"/>
      <c r="V83" s="300"/>
      <c r="W83" s="300"/>
      <c r="X83" s="300"/>
      <c r="Y83" s="300"/>
      <c r="Z83" s="300"/>
      <c r="AA83" s="300"/>
      <c r="AB83" s="300"/>
      <c r="AC83" s="300"/>
      <c r="AD83" s="300"/>
      <c r="AE83" s="300"/>
      <c r="AF83" s="300"/>
      <c r="AG83" s="300"/>
      <c r="AH83" s="300"/>
      <c r="AI83" s="300"/>
      <c r="AJ83" s="300"/>
      <c r="AK83" s="300"/>
      <c r="AL83" s="300"/>
      <c r="AM83" s="300"/>
      <c r="AN83" s="300"/>
      <c r="AO83" s="300"/>
      <c r="AP83" s="300"/>
      <c r="AQ83" s="300"/>
      <c r="AR83" s="300"/>
      <c r="AS83" s="300"/>
      <c r="AT83" s="300"/>
    </row>
    <row r="84" spans="1:46" s="295" customFormat="1" ht="15" customHeight="1" x14ac:dyDescent="0.2">
      <c r="A84" s="380" t="s">
        <v>89</v>
      </c>
      <c r="C84" s="230"/>
      <c r="D84" s="391"/>
      <c r="E84" s="391"/>
      <c r="F84" s="381"/>
      <c r="G84" s="242"/>
      <c r="H84" s="230"/>
    </row>
    <row r="85" spans="1:46" ht="15" customHeight="1" x14ac:dyDescent="0.2">
      <c r="A85" s="385" t="s">
        <v>90</v>
      </c>
      <c r="B85" s="379" t="s">
        <v>91</v>
      </c>
      <c r="C85" s="225">
        <f>'Hinnat 2015'!D65</f>
        <v>0.32</v>
      </c>
      <c r="D85" s="222"/>
      <c r="E85" s="223"/>
      <c r="F85" s="224">
        <v>0</v>
      </c>
      <c r="G85" s="225">
        <f t="shared" ref="G85:G117" si="1">(C85*E85)+(F85*(C85*E85))</f>
        <v>0</v>
      </c>
      <c r="H85" s="226">
        <f>(D85*E85)+(F85*(D85*E85))</f>
        <v>0</v>
      </c>
      <c r="I85" s="602"/>
      <c r="J85" s="602"/>
    </row>
    <row r="86" spans="1:46" ht="15" customHeight="1" x14ac:dyDescent="0.2">
      <c r="A86" s="385" t="s">
        <v>92</v>
      </c>
      <c r="B86" s="379" t="s">
        <v>93</v>
      </c>
      <c r="C86" s="225">
        <f>'Hinnat 2015'!D66</f>
        <v>0.13</v>
      </c>
      <c r="D86" s="222"/>
      <c r="E86" s="223"/>
      <c r="F86" s="224">
        <v>0</v>
      </c>
      <c r="G86" s="225">
        <f t="shared" si="1"/>
        <v>0</v>
      </c>
      <c r="H86" s="226">
        <f>(D86*E86)+(F86*(D86*E86))</f>
        <v>0</v>
      </c>
      <c r="I86" s="602"/>
      <c r="J86" s="602"/>
    </row>
    <row r="87" spans="1:46" ht="15" customHeight="1" x14ac:dyDescent="0.2">
      <c r="A87" s="386" t="s">
        <v>94</v>
      </c>
      <c r="B87" s="379" t="s">
        <v>95</v>
      </c>
      <c r="C87" s="225">
        <f>'Hinnat 2015'!D67</f>
        <v>0.44</v>
      </c>
      <c r="D87" s="222"/>
      <c r="E87" s="223"/>
      <c r="F87" s="224">
        <v>0</v>
      </c>
      <c r="G87" s="225">
        <f t="shared" si="1"/>
        <v>0</v>
      </c>
      <c r="H87" s="226">
        <f>(D87*E87)+(F87*(D87*E87))</f>
        <v>0</v>
      </c>
      <c r="I87" s="602"/>
      <c r="J87" s="602"/>
    </row>
    <row r="88" spans="1:46" ht="15" customHeight="1" x14ac:dyDescent="0.2">
      <c r="A88" s="386" t="s">
        <v>96</v>
      </c>
      <c r="B88" s="379" t="s">
        <v>97</v>
      </c>
      <c r="C88" s="225">
        <f>'Hinnat 2015'!D68</f>
        <v>0.39</v>
      </c>
      <c r="D88" s="222"/>
      <c r="E88" s="223"/>
      <c r="F88" s="224">
        <v>0</v>
      </c>
      <c r="G88" s="225">
        <f t="shared" si="1"/>
        <v>0</v>
      </c>
      <c r="H88" s="226">
        <f>(D88*E88)+(F88*(D88*E88))</f>
        <v>0</v>
      </c>
      <c r="I88" s="602"/>
      <c r="J88" s="602"/>
    </row>
    <row r="89" spans="1:46" ht="15" customHeight="1" x14ac:dyDescent="0.2">
      <c r="A89" s="386" t="s">
        <v>98</v>
      </c>
      <c r="B89" s="379" t="s">
        <v>99</v>
      </c>
      <c r="C89" s="225">
        <f>'Hinnat 2015'!D69</f>
        <v>0.34</v>
      </c>
      <c r="D89" s="222"/>
      <c r="E89" s="223"/>
      <c r="F89" s="224">
        <v>0</v>
      </c>
      <c r="G89" s="225">
        <f t="shared" si="1"/>
        <v>0</v>
      </c>
      <c r="H89" s="226">
        <f>(D89*E89)+(F89*(D89*E89))</f>
        <v>0</v>
      </c>
      <c r="I89" s="602"/>
      <c r="J89" s="602"/>
    </row>
    <row r="90" spans="1:46" ht="15" customHeight="1" x14ac:dyDescent="0.2">
      <c r="A90" s="380" t="s">
        <v>100</v>
      </c>
      <c r="B90" s="295"/>
      <c r="C90" s="230"/>
      <c r="D90" s="228"/>
      <c r="E90" s="228"/>
      <c r="F90" s="241"/>
      <c r="G90" s="242"/>
      <c r="H90" s="230"/>
    </row>
    <row r="91" spans="1:46" ht="15" customHeight="1" x14ac:dyDescent="0.2">
      <c r="A91" s="386" t="s">
        <v>101</v>
      </c>
      <c r="B91" s="379" t="s">
        <v>102</v>
      </c>
      <c r="C91" s="225">
        <f>'Hinnat 2015'!D71</f>
        <v>0.32</v>
      </c>
      <c r="D91" s="222"/>
      <c r="E91" s="223"/>
      <c r="F91" s="224">
        <v>0</v>
      </c>
      <c r="G91" s="225">
        <f t="shared" si="1"/>
        <v>0</v>
      </c>
      <c r="H91" s="226">
        <f>(D91*E91)+(F91*(D91*E91))</f>
        <v>0</v>
      </c>
      <c r="I91" s="602"/>
      <c r="J91" s="602"/>
    </row>
    <row r="92" spans="1:46" ht="15" customHeight="1" x14ac:dyDescent="0.2">
      <c r="A92" s="386" t="s">
        <v>103</v>
      </c>
      <c r="B92" s="379" t="s">
        <v>104</v>
      </c>
      <c r="C92" s="225">
        <f>'Hinnat 2015'!D72</f>
        <v>1.28</v>
      </c>
      <c r="D92" s="222"/>
      <c r="E92" s="223"/>
      <c r="F92" s="224">
        <v>0</v>
      </c>
      <c r="G92" s="225">
        <f t="shared" si="1"/>
        <v>0</v>
      </c>
      <c r="H92" s="226">
        <f>(D92*E92)+(F92*(D92*E92))</f>
        <v>0</v>
      </c>
      <c r="I92" s="602"/>
      <c r="J92" s="602"/>
    </row>
    <row r="93" spans="1:46" ht="15" customHeight="1" x14ac:dyDescent="0.2">
      <c r="A93" s="386" t="s">
        <v>105</v>
      </c>
      <c r="B93" s="379" t="s">
        <v>106</v>
      </c>
      <c r="C93" s="225">
        <f>'Hinnat 2015'!D73</f>
        <v>0.32</v>
      </c>
      <c r="D93" s="222"/>
      <c r="E93" s="223"/>
      <c r="F93" s="224">
        <v>0</v>
      </c>
      <c r="G93" s="225">
        <f t="shared" si="1"/>
        <v>0</v>
      </c>
      <c r="H93" s="226">
        <f>(D93*E93)+(F93*(D93*E93))</f>
        <v>0</v>
      </c>
      <c r="I93" s="602"/>
      <c r="J93" s="602"/>
    </row>
    <row r="94" spans="1:46" ht="15" customHeight="1" x14ac:dyDescent="0.2">
      <c r="A94" s="364" t="s">
        <v>107</v>
      </c>
      <c r="B94" s="379" t="s">
        <v>108</v>
      </c>
      <c r="C94" s="225">
        <f>'Hinnat 2015'!D74</f>
        <v>1.08</v>
      </c>
      <c r="D94" s="222"/>
      <c r="E94" s="223"/>
      <c r="F94" s="224">
        <v>0</v>
      </c>
      <c r="G94" s="225">
        <f t="shared" si="1"/>
        <v>0</v>
      </c>
      <c r="H94" s="226">
        <f>(D94*E94)+(F94*(D94*E94))</f>
        <v>0</v>
      </c>
      <c r="I94" s="602"/>
      <c r="J94" s="602"/>
    </row>
    <row r="95" spans="1:46" ht="15" customHeight="1" x14ac:dyDescent="0.2">
      <c r="A95" s="377" t="s">
        <v>109</v>
      </c>
      <c r="B95" s="295"/>
      <c r="C95" s="247"/>
      <c r="D95" s="228"/>
      <c r="E95" s="228"/>
      <c r="F95" s="241"/>
      <c r="G95" s="242"/>
      <c r="H95" s="230"/>
    </row>
    <row r="96" spans="1:46" ht="15" customHeight="1" x14ac:dyDescent="0.2">
      <c r="A96" s="364" t="s">
        <v>110</v>
      </c>
      <c r="B96" s="379" t="s">
        <v>111</v>
      </c>
      <c r="C96" s="225">
        <f>'Hinnat 2015'!D76</f>
        <v>0.32</v>
      </c>
      <c r="D96" s="222"/>
      <c r="E96" s="223"/>
      <c r="F96" s="224">
        <v>0</v>
      </c>
      <c r="G96" s="225">
        <f t="shared" si="1"/>
        <v>0</v>
      </c>
      <c r="H96" s="226">
        <f t="shared" ref="H96:H102" si="2">(D96*E96)+(F96*(D96*E96))</f>
        <v>0</v>
      </c>
      <c r="I96" s="602"/>
      <c r="J96" s="602"/>
    </row>
    <row r="97" spans="1:10" ht="15" customHeight="1" x14ac:dyDescent="0.2">
      <c r="A97" s="364" t="s">
        <v>112</v>
      </c>
      <c r="B97" s="379" t="s">
        <v>113</v>
      </c>
      <c r="C97" s="225">
        <f>'Hinnat 2015'!D77</f>
        <v>0.62</v>
      </c>
      <c r="D97" s="222"/>
      <c r="E97" s="223"/>
      <c r="F97" s="224">
        <v>0</v>
      </c>
      <c r="G97" s="225">
        <f t="shared" si="1"/>
        <v>0</v>
      </c>
      <c r="H97" s="226">
        <f t="shared" si="2"/>
        <v>0</v>
      </c>
      <c r="I97" s="602"/>
      <c r="J97" s="602"/>
    </row>
    <row r="98" spans="1:10" ht="15" customHeight="1" x14ac:dyDescent="0.2">
      <c r="A98" s="364" t="s">
        <v>114</v>
      </c>
      <c r="B98" s="379" t="s">
        <v>115</v>
      </c>
      <c r="C98" s="225">
        <f>'Hinnat 2015'!D78</f>
        <v>0.31</v>
      </c>
      <c r="D98" s="222"/>
      <c r="E98" s="223"/>
      <c r="F98" s="224">
        <v>0</v>
      </c>
      <c r="G98" s="225">
        <f t="shared" si="1"/>
        <v>0</v>
      </c>
      <c r="H98" s="226">
        <f t="shared" si="2"/>
        <v>0</v>
      </c>
      <c r="I98" s="602"/>
      <c r="J98" s="602"/>
    </row>
    <row r="99" spans="1:10" ht="15" customHeight="1" x14ac:dyDescent="0.2">
      <c r="A99" s="364" t="s">
        <v>116</v>
      </c>
      <c r="B99" s="379" t="s">
        <v>117</v>
      </c>
      <c r="C99" s="225">
        <f>'Hinnat 2015'!D79</f>
        <v>0.62</v>
      </c>
      <c r="D99" s="222"/>
      <c r="E99" s="223"/>
      <c r="F99" s="224">
        <v>0</v>
      </c>
      <c r="G99" s="225">
        <f t="shared" si="1"/>
        <v>0</v>
      </c>
      <c r="H99" s="226">
        <f t="shared" si="2"/>
        <v>0</v>
      </c>
      <c r="I99" s="602"/>
      <c r="J99" s="602"/>
    </row>
    <row r="100" spans="1:10" ht="15" customHeight="1" x14ac:dyDescent="0.2">
      <c r="A100" s="364" t="s">
        <v>118</v>
      </c>
      <c r="B100" s="379" t="s">
        <v>119</v>
      </c>
      <c r="C100" s="225">
        <f>'Hinnat 2015'!D80</f>
        <v>0.54</v>
      </c>
      <c r="D100" s="222"/>
      <c r="E100" s="223"/>
      <c r="F100" s="224">
        <v>0</v>
      </c>
      <c r="G100" s="225">
        <f t="shared" si="1"/>
        <v>0</v>
      </c>
      <c r="H100" s="226">
        <f t="shared" si="2"/>
        <v>0</v>
      </c>
      <c r="I100" s="602"/>
      <c r="J100" s="602"/>
    </row>
    <row r="101" spans="1:10" ht="15" customHeight="1" x14ac:dyDescent="0.2">
      <c r="A101" s="364" t="s">
        <v>120</v>
      </c>
      <c r="B101" s="379" t="s">
        <v>121</v>
      </c>
      <c r="C101" s="225">
        <f>'Hinnat 2015'!D81</f>
        <v>0.64</v>
      </c>
      <c r="D101" s="222"/>
      <c r="E101" s="223"/>
      <c r="F101" s="224">
        <v>0</v>
      </c>
      <c r="G101" s="225">
        <f t="shared" si="1"/>
        <v>0</v>
      </c>
      <c r="H101" s="226">
        <f t="shared" si="2"/>
        <v>0</v>
      </c>
      <c r="I101" s="602"/>
      <c r="J101" s="602"/>
    </row>
    <row r="102" spans="1:10" ht="15" customHeight="1" x14ac:dyDescent="0.2">
      <c r="A102" s="364" t="s">
        <v>122</v>
      </c>
      <c r="B102" s="379" t="s">
        <v>123</v>
      </c>
      <c r="C102" s="225">
        <f>'Hinnat 2015'!D82</f>
        <v>0.86</v>
      </c>
      <c r="D102" s="222"/>
      <c r="E102" s="223"/>
      <c r="F102" s="224">
        <v>0</v>
      </c>
      <c r="G102" s="225">
        <f t="shared" si="1"/>
        <v>0</v>
      </c>
      <c r="H102" s="226">
        <f t="shared" si="2"/>
        <v>0</v>
      </c>
      <c r="I102" s="602"/>
      <c r="J102" s="602"/>
    </row>
    <row r="103" spans="1:10" ht="15" customHeight="1" x14ac:dyDescent="0.2">
      <c r="A103" s="380" t="s">
        <v>124</v>
      </c>
      <c r="B103" s="295"/>
      <c r="C103" s="230"/>
      <c r="D103" s="228"/>
      <c r="E103" s="228"/>
      <c r="F103" s="241"/>
      <c r="G103" s="242"/>
      <c r="H103" s="230"/>
    </row>
    <row r="104" spans="1:10" ht="15" customHeight="1" x14ac:dyDescent="0.2">
      <c r="A104" s="364" t="s">
        <v>125</v>
      </c>
      <c r="B104" s="379" t="s">
        <v>111</v>
      </c>
      <c r="C104" s="225">
        <f>'Hinnat 2015'!D84</f>
        <v>0.53</v>
      </c>
      <c r="D104" s="222"/>
      <c r="E104" s="223"/>
      <c r="F104" s="224">
        <v>0</v>
      </c>
      <c r="G104" s="225">
        <f t="shared" si="1"/>
        <v>0</v>
      </c>
      <c r="H104" s="226">
        <f>(D104*E104)+(F104*(D104*E104))</f>
        <v>0</v>
      </c>
      <c r="I104" s="602"/>
      <c r="J104" s="602"/>
    </row>
    <row r="105" spans="1:10" ht="15" customHeight="1" x14ac:dyDescent="0.2">
      <c r="A105" s="364" t="s">
        <v>126</v>
      </c>
      <c r="B105" s="379" t="s">
        <v>127</v>
      </c>
      <c r="C105" s="225">
        <f>'Hinnat 2015'!D85</f>
        <v>0.86</v>
      </c>
      <c r="D105" s="222"/>
      <c r="E105" s="223"/>
      <c r="F105" s="224">
        <v>0</v>
      </c>
      <c r="G105" s="225">
        <f t="shared" si="1"/>
        <v>0</v>
      </c>
      <c r="H105" s="226">
        <f>(D105*E105)+(F105*(D105*E105))</f>
        <v>0</v>
      </c>
      <c r="I105" s="602"/>
      <c r="J105" s="602"/>
    </row>
    <row r="106" spans="1:10" ht="15" customHeight="1" x14ac:dyDescent="0.2">
      <c r="A106" s="364" t="s">
        <v>128</v>
      </c>
      <c r="B106" s="379" t="s">
        <v>119</v>
      </c>
      <c r="C106" s="225">
        <f>'Hinnat 2015'!D86</f>
        <v>0.86</v>
      </c>
      <c r="D106" s="248"/>
      <c r="E106" s="223"/>
      <c r="F106" s="224">
        <v>0</v>
      </c>
      <c r="G106" s="225">
        <f t="shared" si="1"/>
        <v>0</v>
      </c>
      <c r="H106" s="226">
        <f>(D106*E106)+(F106*(D106*E106))</f>
        <v>0</v>
      </c>
      <c r="I106" s="602"/>
      <c r="J106" s="602"/>
    </row>
    <row r="107" spans="1:10" ht="15" customHeight="1" x14ac:dyDescent="0.2">
      <c r="A107" s="364" t="s">
        <v>129</v>
      </c>
      <c r="B107" s="379" t="s">
        <v>130</v>
      </c>
      <c r="C107" s="225">
        <f>'Hinnat 2015'!D87</f>
        <v>0.86</v>
      </c>
      <c r="D107" s="222"/>
      <c r="E107" s="223"/>
      <c r="F107" s="224">
        <v>0</v>
      </c>
      <c r="G107" s="225">
        <f t="shared" si="1"/>
        <v>0</v>
      </c>
      <c r="H107" s="226">
        <f>(D107*E107)+(F107*(D107*E107))</f>
        <v>0</v>
      </c>
      <c r="I107" s="602"/>
      <c r="J107" s="602"/>
    </row>
    <row r="108" spans="1:10" ht="15" customHeight="1" x14ac:dyDescent="0.2">
      <c r="A108" s="380" t="s">
        <v>131</v>
      </c>
      <c r="B108" s="295"/>
      <c r="C108" s="230"/>
      <c r="D108" s="228"/>
      <c r="E108" s="228"/>
      <c r="F108" s="241"/>
      <c r="G108" s="242"/>
      <c r="H108" s="230"/>
    </row>
    <row r="109" spans="1:10" ht="15" customHeight="1" x14ac:dyDescent="0.2">
      <c r="A109" s="364" t="s">
        <v>132</v>
      </c>
      <c r="B109" s="379" t="s">
        <v>127</v>
      </c>
      <c r="C109" s="225">
        <f>'Hinnat 2015'!D89</f>
        <v>0.66</v>
      </c>
      <c r="D109" s="222"/>
      <c r="E109" s="223"/>
      <c r="F109" s="224">
        <v>0</v>
      </c>
      <c r="G109" s="225">
        <f t="shared" si="1"/>
        <v>0</v>
      </c>
      <c r="H109" s="226">
        <f>(D109*E109)+(F109*(D109*E109))</f>
        <v>0</v>
      </c>
      <c r="I109" s="602"/>
      <c r="J109" s="602"/>
    </row>
    <row r="110" spans="1:10" ht="15" customHeight="1" x14ac:dyDescent="0.2">
      <c r="A110" s="364" t="s">
        <v>133</v>
      </c>
      <c r="B110" s="379" t="s">
        <v>134</v>
      </c>
      <c r="C110" s="225">
        <f>'Hinnat 2015'!D90</f>
        <v>0.54</v>
      </c>
      <c r="D110" s="222"/>
      <c r="E110" s="223"/>
      <c r="F110" s="224">
        <v>0</v>
      </c>
      <c r="G110" s="225">
        <f t="shared" si="1"/>
        <v>0</v>
      </c>
      <c r="H110" s="226">
        <f>(D110*E110)+(F110*(D110*E110))</f>
        <v>0</v>
      </c>
      <c r="I110" s="602"/>
      <c r="J110" s="602"/>
    </row>
    <row r="111" spans="1:10" ht="15" customHeight="1" x14ac:dyDescent="0.2">
      <c r="A111" s="364" t="s">
        <v>135</v>
      </c>
      <c r="B111" s="379" t="s">
        <v>130</v>
      </c>
      <c r="C111" s="225">
        <f>'Hinnat 2015'!D91</f>
        <v>0.63</v>
      </c>
      <c r="D111" s="222"/>
      <c r="E111" s="223"/>
      <c r="F111" s="224">
        <v>0</v>
      </c>
      <c r="G111" s="225">
        <f t="shared" si="1"/>
        <v>0</v>
      </c>
      <c r="H111" s="226">
        <f>(D111*E111)+(F111*(D111*E111))</f>
        <v>0</v>
      </c>
      <c r="I111" s="602"/>
      <c r="J111" s="602"/>
    </row>
    <row r="112" spans="1:10" ht="15" customHeight="1" x14ac:dyDescent="0.2">
      <c r="A112" s="380" t="s">
        <v>136</v>
      </c>
      <c r="B112" s="295"/>
      <c r="C112" s="230"/>
      <c r="D112" s="228"/>
      <c r="E112" s="228"/>
      <c r="F112" s="241"/>
      <c r="G112" s="242"/>
      <c r="H112" s="230"/>
    </row>
    <row r="113" spans="1:10" ht="15" customHeight="1" x14ac:dyDescent="0.2">
      <c r="A113" s="364" t="s">
        <v>137</v>
      </c>
      <c r="B113" s="379" t="s">
        <v>138</v>
      </c>
      <c r="C113" s="225">
        <f>'Hinnat 2015'!D93</f>
        <v>0.26</v>
      </c>
      <c r="D113" s="222"/>
      <c r="E113" s="223"/>
      <c r="F113" s="224">
        <v>0</v>
      </c>
      <c r="G113" s="225">
        <f t="shared" si="1"/>
        <v>0</v>
      </c>
      <c r="H113" s="226">
        <f>(D113*E113)+(F113*(D113*E113))</f>
        <v>0</v>
      </c>
      <c r="I113" s="602"/>
      <c r="J113" s="602"/>
    </row>
    <row r="114" spans="1:10" ht="15" customHeight="1" x14ac:dyDescent="0.2">
      <c r="A114" s="364" t="s">
        <v>139</v>
      </c>
      <c r="B114" s="379" t="s">
        <v>140</v>
      </c>
      <c r="C114" s="225">
        <f>'Hinnat 2015'!D94</f>
        <v>0.51</v>
      </c>
      <c r="D114" s="222"/>
      <c r="E114" s="223"/>
      <c r="F114" s="224">
        <v>0</v>
      </c>
      <c r="G114" s="225">
        <f t="shared" si="1"/>
        <v>0</v>
      </c>
      <c r="H114" s="226">
        <f>(D114*E114)+(F114*(D114*E114))</f>
        <v>0</v>
      </c>
      <c r="I114" s="602"/>
      <c r="J114" s="602"/>
    </row>
    <row r="115" spans="1:10" s="209" customFormat="1" ht="15" customHeight="1" x14ac:dyDescent="0.2">
      <c r="A115" s="364" t="s">
        <v>141</v>
      </c>
      <c r="B115" s="379" t="s">
        <v>142</v>
      </c>
      <c r="C115" s="225">
        <f>'Hinnat 2015'!D95</f>
        <v>0.44</v>
      </c>
      <c r="D115" s="222"/>
      <c r="E115" s="223"/>
      <c r="F115" s="224">
        <v>0</v>
      </c>
      <c r="G115" s="225">
        <f t="shared" si="1"/>
        <v>0</v>
      </c>
      <c r="H115" s="226">
        <f>(D115*E115)+(F115*(D115*E115))</f>
        <v>0</v>
      </c>
      <c r="I115" s="602"/>
      <c r="J115" s="602"/>
    </row>
    <row r="116" spans="1:10" ht="15" customHeight="1" x14ac:dyDescent="0.2">
      <c r="A116" s="364" t="s">
        <v>143</v>
      </c>
      <c r="B116" s="379" t="s">
        <v>144</v>
      </c>
      <c r="C116" s="249">
        <f>'Hinnat 2015'!D96</f>
        <v>0.51</v>
      </c>
      <c r="D116" s="222"/>
      <c r="E116" s="223"/>
      <c r="F116" s="224">
        <v>0</v>
      </c>
      <c r="G116" s="225">
        <f t="shared" si="1"/>
        <v>0</v>
      </c>
      <c r="H116" s="226">
        <f>(D116*E116)+(F116*(D116*E116))</f>
        <v>0</v>
      </c>
      <c r="I116" s="602"/>
      <c r="J116" s="602"/>
    </row>
    <row r="117" spans="1:10" ht="15" customHeight="1" x14ac:dyDescent="0.2">
      <c r="A117" s="364" t="s">
        <v>145</v>
      </c>
      <c r="B117" s="379" t="s">
        <v>146</v>
      </c>
      <c r="C117" s="225">
        <f>'Hinnat 2015'!D97</f>
        <v>0.73</v>
      </c>
      <c r="D117" s="222"/>
      <c r="E117" s="223"/>
      <c r="F117" s="224">
        <v>0</v>
      </c>
      <c r="G117" s="225">
        <f t="shared" si="1"/>
        <v>0</v>
      </c>
      <c r="H117" s="226">
        <f>(D117*E117)+(F117*(D117*E117))</f>
        <v>0</v>
      </c>
      <c r="I117" s="602"/>
      <c r="J117" s="602"/>
    </row>
    <row r="118" spans="1:10" s="236" customFormat="1" ht="15" customHeight="1" x14ac:dyDescent="0.2">
      <c r="A118" s="196"/>
      <c r="B118" s="195"/>
      <c r="C118" s="233"/>
      <c r="D118" s="236" t="s">
        <v>331</v>
      </c>
      <c r="E118" s="234">
        <f>SUM(E85:E89,E91:E94,E96:E102,E104:E107,E109:E111,E113:E117)</f>
        <v>0</v>
      </c>
      <c r="G118" s="235">
        <f>SUM(G84:G117)</f>
        <v>0</v>
      </c>
      <c r="H118" s="243">
        <f>SUM(H84:H117)</f>
        <v>0</v>
      </c>
    </row>
    <row r="119" spans="1:10" s="295" customFormat="1" ht="15" customHeight="1" x14ac:dyDescent="0.2">
      <c r="A119" s="311"/>
      <c r="B119" s="195"/>
      <c r="C119" s="233"/>
      <c r="D119" s="195" t="s">
        <v>382</v>
      </c>
      <c r="G119" s="244"/>
      <c r="H119" s="237">
        <f>MAX(G85:H85)+MAX(G86:H86)+MAX(G87:H87)+MAX(G88:H88)+MAX(G89:H89)+MAX(G91:H91)+MAX(G92:H92)+MAX(G93:H93)+MAX(G94:H94)+MAX(G96:H96)+MAX(G97:H97)+MAX(G98:H98)+MAX(G99:H99)+MAX(G100:H100)+MAX(G101:H101)+MAX(G102:H102)+MAX(G104:H104)+MAX(G105:H105)+MAX(G106:H106)+MAX(G107:H107)+MAX(G109:H109)+MAX(G110:H110)+MAX(G111:H111)+MAX(G113:H113)+MAX(G114:H114)+MAX(G115:H115)+MAX(G116:H116)+MAX(G117:H117)</f>
        <v>0</v>
      </c>
    </row>
    <row r="120" spans="1:10" s="295" customFormat="1" ht="15" customHeight="1" x14ac:dyDescent="0.2">
      <c r="A120" s="311"/>
      <c r="B120" s="195"/>
      <c r="C120" s="233"/>
      <c r="D120" s="300"/>
      <c r="F120" s="300"/>
      <c r="G120" s="210"/>
      <c r="H120" s="299"/>
    </row>
    <row r="121" spans="1:10" s="295" customFormat="1" ht="15" customHeight="1" x14ac:dyDescent="0.25">
      <c r="A121" s="605" t="s">
        <v>147</v>
      </c>
      <c r="B121" s="605"/>
      <c r="C121" s="605"/>
      <c r="G121" s="202"/>
      <c r="H121" s="299"/>
    </row>
    <row r="122" spans="1:10" s="295" customFormat="1" ht="15" customHeight="1" x14ac:dyDescent="0.25">
      <c r="A122" s="275"/>
      <c r="B122" s="202"/>
      <c r="C122" s="202"/>
      <c r="G122" s="202"/>
      <c r="H122" s="299"/>
    </row>
    <row r="123" spans="1:10" s="295" customFormat="1" ht="15" customHeight="1" x14ac:dyDescent="0.2">
      <c r="A123" s="195" t="s">
        <v>388</v>
      </c>
      <c r="C123" s="244"/>
      <c r="G123" s="202"/>
      <c r="H123" s="299"/>
    </row>
    <row r="124" spans="1:10" s="295" customFormat="1" ht="15" customHeight="1" x14ac:dyDescent="0.2">
      <c r="A124" s="195" t="s">
        <v>389</v>
      </c>
      <c r="C124" s="244"/>
      <c r="G124" s="202"/>
      <c r="H124" s="299"/>
    </row>
    <row r="125" spans="1:10" s="295" customFormat="1" ht="15" customHeight="1" x14ac:dyDescent="0.2">
      <c r="A125" s="195" t="s">
        <v>390</v>
      </c>
      <c r="C125" s="244"/>
      <c r="G125" s="202"/>
      <c r="H125" s="299"/>
    </row>
    <row r="126" spans="1:10" s="295" customFormat="1" ht="15" customHeight="1" x14ac:dyDescent="0.2">
      <c r="A126" s="195" t="s">
        <v>371</v>
      </c>
      <c r="C126" s="305"/>
      <c r="D126" s="300"/>
      <c r="G126" s="202"/>
      <c r="H126" s="299"/>
    </row>
    <row r="127" spans="1:10" s="295" customFormat="1" ht="15" customHeight="1" x14ac:dyDescent="0.2">
      <c r="A127" s="195" t="s">
        <v>372</v>
      </c>
      <c r="C127" s="305"/>
      <c r="D127" s="300"/>
      <c r="G127" s="202"/>
      <c r="H127" s="299"/>
    </row>
    <row r="128" spans="1:10" s="295" customFormat="1" ht="15" customHeight="1" x14ac:dyDescent="0.2">
      <c r="A128" s="195" t="s">
        <v>373</v>
      </c>
      <c r="C128" s="305"/>
      <c r="D128" s="300"/>
      <c r="G128" s="202"/>
      <c r="H128" s="299"/>
    </row>
    <row r="129" spans="1:46" s="295" customFormat="1" ht="15" customHeight="1" x14ac:dyDescent="0.2">
      <c r="A129" s="604" t="s">
        <v>374</v>
      </c>
      <c r="B129" s="604"/>
      <c r="C129" s="305"/>
      <c r="D129" s="300"/>
      <c r="G129" s="202"/>
      <c r="H129" s="299"/>
    </row>
    <row r="130" spans="1:46" s="295" customFormat="1" ht="15" customHeight="1" x14ac:dyDescent="0.2">
      <c r="A130" s="196" t="s">
        <v>375</v>
      </c>
      <c r="C130" s="305"/>
      <c r="D130" s="300"/>
      <c r="G130" s="202"/>
      <c r="H130" s="299"/>
    </row>
    <row r="131" spans="1:46" s="295" customFormat="1" ht="15" customHeight="1" x14ac:dyDescent="0.2">
      <c r="A131" s="195"/>
      <c r="C131" s="305"/>
      <c r="D131" s="300"/>
      <c r="G131" s="202"/>
      <c r="H131" s="299"/>
    </row>
    <row r="132" spans="1:46" s="378" customFormat="1" ht="15" customHeight="1" x14ac:dyDescent="0.2">
      <c r="A132" s="382" t="s">
        <v>30</v>
      </c>
      <c r="B132" s="379"/>
      <c r="C132" s="239" t="s">
        <v>376</v>
      </c>
      <c r="D132" s="379" t="s">
        <v>377</v>
      </c>
      <c r="E132" s="240" t="s">
        <v>378</v>
      </c>
      <c r="F132" s="380" t="s">
        <v>379</v>
      </c>
      <c r="G132" s="240" t="s">
        <v>380</v>
      </c>
      <c r="H132" s="262" t="s">
        <v>377</v>
      </c>
      <c r="I132" s="601" t="s">
        <v>381</v>
      </c>
      <c r="J132" s="601"/>
      <c r="K132" s="300"/>
      <c r="L132" s="300"/>
      <c r="M132" s="300"/>
      <c r="N132" s="300"/>
      <c r="O132" s="300"/>
      <c r="P132" s="300"/>
      <c r="Q132" s="300"/>
      <c r="R132" s="300"/>
      <c r="S132" s="300"/>
      <c r="T132" s="300"/>
      <c r="U132" s="300"/>
      <c r="V132" s="300"/>
      <c r="W132" s="300"/>
      <c r="X132" s="300"/>
      <c r="Y132" s="300"/>
      <c r="Z132" s="300"/>
      <c r="AA132" s="300"/>
      <c r="AB132" s="300"/>
      <c r="AC132" s="300"/>
      <c r="AD132" s="300"/>
      <c r="AE132" s="300"/>
      <c r="AF132" s="300"/>
      <c r="AG132" s="300"/>
      <c r="AH132" s="300"/>
      <c r="AI132" s="300"/>
      <c r="AJ132" s="300"/>
      <c r="AK132" s="300"/>
      <c r="AL132" s="300"/>
      <c r="AM132" s="300"/>
      <c r="AN132" s="300"/>
      <c r="AO132" s="300"/>
      <c r="AP132" s="300"/>
      <c r="AQ132" s="300"/>
      <c r="AR132" s="300"/>
      <c r="AS132" s="300"/>
      <c r="AT132" s="300"/>
    </row>
    <row r="133" spans="1:46" ht="15" customHeight="1" x14ac:dyDescent="0.2">
      <c r="A133" s="364" t="s">
        <v>151</v>
      </c>
      <c r="B133" s="379" t="s">
        <v>152</v>
      </c>
      <c r="C133" s="225">
        <f>'Hinnat 2015'!D107</f>
        <v>0.32</v>
      </c>
      <c r="D133" s="222"/>
      <c r="E133" s="223"/>
      <c r="F133" s="224">
        <v>0</v>
      </c>
      <c r="G133" s="225">
        <f>(C133*E133)+(F133*(C133*E133))</f>
        <v>0</v>
      </c>
      <c r="H133" s="226">
        <f>(D133*E133)+(F133*(D133*E133))</f>
        <v>0</v>
      </c>
      <c r="I133" s="602"/>
      <c r="J133" s="602"/>
    </row>
    <row r="134" spans="1:46" ht="15" customHeight="1" x14ac:dyDescent="0.2">
      <c r="A134" s="364" t="s">
        <v>153</v>
      </c>
      <c r="B134" s="379" t="s">
        <v>154</v>
      </c>
      <c r="C134" s="242"/>
      <c r="D134" s="228"/>
      <c r="E134" s="228"/>
      <c r="F134" s="224"/>
      <c r="G134" s="242"/>
      <c r="H134" s="230"/>
    </row>
    <row r="135" spans="1:46" ht="15" customHeight="1" x14ac:dyDescent="0.2">
      <c r="A135" s="364"/>
      <c r="B135" s="379" t="s">
        <v>155</v>
      </c>
      <c r="C135" s="225">
        <f>'Hinnat 2015'!D109</f>
        <v>1.23</v>
      </c>
      <c r="D135" s="222"/>
      <c r="E135" s="223"/>
      <c r="F135" s="224">
        <v>0</v>
      </c>
      <c r="G135" s="225">
        <f t="shared" ref="G135:G140" si="3">(C135*E135)+(F135*(C135*E135))</f>
        <v>0</v>
      </c>
      <c r="H135" s="226">
        <f t="shared" ref="H135:H140" si="4">(D135*E135)+(F135*(D135*E135))</f>
        <v>0</v>
      </c>
      <c r="I135" s="602"/>
      <c r="J135" s="602"/>
    </row>
    <row r="136" spans="1:46" ht="15" customHeight="1" x14ac:dyDescent="0.2">
      <c r="A136" s="364" t="s">
        <v>156</v>
      </c>
      <c r="B136" s="379" t="s">
        <v>157</v>
      </c>
      <c r="C136" s="225">
        <f>'Hinnat 2015'!D110</f>
        <v>2.0699999999999998</v>
      </c>
      <c r="D136" s="222"/>
      <c r="E136" s="223"/>
      <c r="F136" s="224">
        <v>0</v>
      </c>
      <c r="G136" s="225">
        <f t="shared" si="3"/>
        <v>0</v>
      </c>
      <c r="H136" s="226">
        <f t="shared" si="4"/>
        <v>0</v>
      </c>
      <c r="I136" s="602"/>
      <c r="J136" s="602"/>
    </row>
    <row r="137" spans="1:46" ht="15" customHeight="1" x14ac:dyDescent="0.2">
      <c r="A137" s="364" t="s">
        <v>158</v>
      </c>
      <c r="B137" s="379" t="s">
        <v>159</v>
      </c>
      <c r="C137" s="225">
        <f>'Hinnat 2015'!D111</f>
        <v>1.78</v>
      </c>
      <c r="D137" s="222"/>
      <c r="E137" s="223"/>
      <c r="F137" s="224">
        <v>0</v>
      </c>
      <c r="G137" s="225">
        <f t="shared" si="3"/>
        <v>0</v>
      </c>
      <c r="H137" s="226">
        <f t="shared" si="4"/>
        <v>0</v>
      </c>
      <c r="I137" s="602"/>
      <c r="J137" s="602"/>
    </row>
    <row r="138" spans="1:46" ht="15" customHeight="1" x14ac:dyDescent="0.2">
      <c r="A138" s="364" t="s">
        <v>160</v>
      </c>
      <c r="B138" s="379" t="s">
        <v>161</v>
      </c>
      <c r="C138" s="225">
        <f>'Hinnat 2015'!D112</f>
        <v>1.54</v>
      </c>
      <c r="D138" s="222"/>
      <c r="E138" s="223"/>
      <c r="F138" s="224">
        <v>0</v>
      </c>
      <c r="G138" s="225">
        <f t="shared" si="3"/>
        <v>0</v>
      </c>
      <c r="H138" s="226">
        <f t="shared" si="4"/>
        <v>0</v>
      </c>
      <c r="I138" s="602"/>
      <c r="J138" s="602"/>
    </row>
    <row r="139" spans="1:46" ht="15" customHeight="1" x14ac:dyDescent="0.2">
      <c r="A139" s="364" t="s">
        <v>162</v>
      </c>
      <c r="B139" s="379" t="s">
        <v>163</v>
      </c>
      <c r="C139" s="225">
        <f>'Hinnat 2015'!D113</f>
        <v>1.68</v>
      </c>
      <c r="D139" s="222"/>
      <c r="E139" s="223"/>
      <c r="F139" s="224">
        <v>0</v>
      </c>
      <c r="G139" s="225">
        <f t="shared" si="3"/>
        <v>0</v>
      </c>
      <c r="H139" s="226">
        <f t="shared" si="4"/>
        <v>0</v>
      </c>
      <c r="I139" s="602"/>
      <c r="J139" s="602"/>
    </row>
    <row r="140" spans="1:46" ht="15" customHeight="1" x14ac:dyDescent="0.2">
      <c r="A140" s="364" t="s">
        <v>164</v>
      </c>
      <c r="B140" s="379" t="s">
        <v>165</v>
      </c>
      <c r="C140" s="225">
        <f>'Hinnat 2015'!D114</f>
        <v>1.1499999999999999</v>
      </c>
      <c r="D140" s="222"/>
      <c r="E140" s="223"/>
      <c r="F140" s="224">
        <v>0</v>
      </c>
      <c r="G140" s="225">
        <f t="shared" si="3"/>
        <v>0</v>
      </c>
      <c r="H140" s="226">
        <f t="shared" si="4"/>
        <v>0</v>
      </c>
      <c r="I140" s="602"/>
      <c r="J140" s="602"/>
    </row>
    <row r="141" spans="1:46" ht="15" customHeight="1" x14ac:dyDescent="0.2">
      <c r="A141" s="364" t="s">
        <v>166</v>
      </c>
      <c r="B141" s="379" t="s">
        <v>167</v>
      </c>
      <c r="C141" s="242"/>
      <c r="D141" s="228"/>
      <c r="E141" s="228"/>
      <c r="F141" s="224"/>
      <c r="G141" s="242"/>
      <c r="H141" s="230"/>
    </row>
    <row r="142" spans="1:46" ht="15" customHeight="1" x14ac:dyDescent="0.2">
      <c r="A142" s="364"/>
      <c r="B142" s="379" t="s">
        <v>168</v>
      </c>
      <c r="C142" s="225">
        <f>'Hinnat 2015'!D116</f>
        <v>0.5</v>
      </c>
      <c r="D142" s="222"/>
      <c r="E142" s="223"/>
      <c r="F142" s="224">
        <v>0</v>
      </c>
      <c r="G142" s="225">
        <f>(C142*E142)+(F142*(C142*E142))</f>
        <v>0</v>
      </c>
      <c r="H142" s="226">
        <f>(D142*E142)+(F142*(D142*E142))</f>
        <v>0</v>
      </c>
      <c r="I142" s="602"/>
      <c r="J142" s="602"/>
    </row>
    <row r="143" spans="1:46" s="236" customFormat="1" ht="15" customHeight="1" x14ac:dyDescent="0.2">
      <c r="A143" s="250"/>
      <c r="B143" s="195"/>
      <c r="C143" s="233"/>
      <c r="D143" s="195" t="s">
        <v>331</v>
      </c>
      <c r="E143" s="234">
        <f>SUM(E133,E135:E140,E142)</f>
        <v>0</v>
      </c>
      <c r="G143" s="235">
        <f>SUM(G133:G142)</f>
        <v>0</v>
      </c>
      <c r="H143" s="243">
        <f>SUM(H133:H142)</f>
        <v>0</v>
      </c>
    </row>
    <row r="144" spans="1:46" s="295" customFormat="1" ht="15" customHeight="1" x14ac:dyDescent="0.2">
      <c r="A144" s="370"/>
      <c r="B144" s="195"/>
      <c r="C144" s="233"/>
      <c r="D144" s="195" t="s">
        <v>382</v>
      </c>
      <c r="G144" s="244"/>
      <c r="H144" s="237">
        <f>MAX(G133:H133)+MAX(G135:H135)+MAX(G136:H136)+MAX(G137:H137)+MAX(G138:H138)+MAX(G139:H139)+MAX(G140:H140)+MAX(G142:H142)</f>
        <v>0</v>
      </c>
    </row>
    <row r="145" spans="1:46" s="295" customFormat="1" ht="15" customHeight="1" x14ac:dyDescent="0.2">
      <c r="A145" s="370"/>
      <c r="B145" s="195"/>
      <c r="C145" s="233"/>
      <c r="D145" s="300"/>
      <c r="G145" s="202"/>
      <c r="H145" s="299"/>
    </row>
    <row r="146" spans="1:46" s="295" customFormat="1" ht="15" customHeight="1" x14ac:dyDescent="0.25">
      <c r="A146" s="605" t="s">
        <v>170</v>
      </c>
      <c r="B146" s="605"/>
      <c r="C146" s="605"/>
      <c r="D146" s="300"/>
      <c r="F146" s="300"/>
      <c r="G146" s="210"/>
      <c r="H146" s="299"/>
    </row>
    <row r="147" spans="1:46" s="295" customFormat="1" ht="15" customHeight="1" x14ac:dyDescent="0.2">
      <c r="A147" s="370"/>
      <c r="B147" s="300"/>
      <c r="C147" s="384"/>
      <c r="D147" s="300"/>
      <c r="F147" s="300"/>
      <c r="G147" s="210"/>
      <c r="H147" s="299"/>
    </row>
    <row r="148" spans="1:46" s="295" customFormat="1" ht="15" customHeight="1" x14ac:dyDescent="0.2">
      <c r="A148" s="195" t="s">
        <v>171</v>
      </c>
      <c r="C148" s="244"/>
      <c r="D148" s="300"/>
      <c r="F148" s="300"/>
      <c r="G148" s="210"/>
      <c r="H148" s="299"/>
    </row>
    <row r="149" spans="1:46" s="295" customFormat="1" ht="15" customHeight="1" x14ac:dyDescent="0.2">
      <c r="A149" s="195" t="s">
        <v>391</v>
      </c>
      <c r="C149" s="244"/>
      <c r="D149" s="300"/>
      <c r="F149" s="300"/>
      <c r="G149" s="210"/>
      <c r="H149" s="299"/>
    </row>
    <row r="150" spans="1:46" s="295" customFormat="1" ht="15" customHeight="1" x14ac:dyDescent="0.2">
      <c r="A150" s="254" t="s">
        <v>392</v>
      </c>
      <c r="C150" s="244"/>
      <c r="D150" s="300"/>
      <c r="F150" s="300"/>
      <c r="G150" s="210"/>
      <c r="H150" s="299"/>
    </row>
    <row r="151" spans="1:46" s="295" customFormat="1" ht="15" customHeight="1" x14ac:dyDescent="0.2">
      <c r="A151" s="195" t="s">
        <v>373</v>
      </c>
      <c r="C151" s="305"/>
      <c r="D151" s="300"/>
      <c r="G151" s="202"/>
      <c r="H151" s="299"/>
    </row>
    <row r="152" spans="1:46" s="295" customFormat="1" ht="15" customHeight="1" x14ac:dyDescent="0.2">
      <c r="A152" s="196" t="s">
        <v>374</v>
      </c>
      <c r="C152" s="305"/>
      <c r="D152" s="300"/>
      <c r="G152" s="202"/>
      <c r="H152" s="299"/>
    </row>
    <row r="153" spans="1:46" s="295" customFormat="1" ht="15" customHeight="1" x14ac:dyDescent="0.2">
      <c r="A153" s="196" t="s">
        <v>375</v>
      </c>
      <c r="C153" s="305"/>
      <c r="D153" s="300"/>
      <c r="G153" s="202"/>
      <c r="H153" s="299"/>
    </row>
    <row r="154" spans="1:46" s="295" customFormat="1" ht="15" customHeight="1" x14ac:dyDescent="0.2">
      <c r="A154" s="195"/>
      <c r="C154" s="305"/>
      <c r="D154" s="300"/>
      <c r="G154" s="202"/>
      <c r="H154" s="299"/>
    </row>
    <row r="155" spans="1:46" s="378" customFormat="1" ht="15" customHeight="1" x14ac:dyDescent="0.2">
      <c r="A155" s="382" t="s">
        <v>30</v>
      </c>
      <c r="B155" s="379"/>
      <c r="C155" s="239" t="s">
        <v>376</v>
      </c>
      <c r="D155" s="379" t="s">
        <v>377</v>
      </c>
      <c r="E155" s="240" t="s">
        <v>378</v>
      </c>
      <c r="F155" s="380" t="s">
        <v>379</v>
      </c>
      <c r="G155" s="240" t="s">
        <v>380</v>
      </c>
      <c r="H155" s="262" t="s">
        <v>377</v>
      </c>
      <c r="I155" s="601" t="s">
        <v>381</v>
      </c>
      <c r="J155" s="601"/>
      <c r="K155" s="300"/>
      <c r="L155" s="300"/>
      <c r="M155" s="300"/>
      <c r="N155" s="300"/>
      <c r="O155" s="300"/>
      <c r="P155" s="300"/>
      <c r="Q155" s="300"/>
      <c r="R155" s="300"/>
      <c r="S155" s="300"/>
      <c r="T155" s="300"/>
      <c r="U155" s="300"/>
      <c r="V155" s="300"/>
      <c r="W155" s="300"/>
      <c r="X155" s="300"/>
      <c r="Y155" s="300"/>
      <c r="Z155" s="300"/>
      <c r="AA155" s="300"/>
      <c r="AB155" s="300"/>
      <c r="AC155" s="300"/>
      <c r="AD155" s="300"/>
      <c r="AE155" s="300"/>
      <c r="AF155" s="300"/>
      <c r="AG155" s="300"/>
      <c r="AH155" s="300"/>
      <c r="AI155" s="300"/>
      <c r="AJ155" s="300"/>
      <c r="AK155" s="300"/>
      <c r="AL155" s="300"/>
      <c r="AM155" s="300"/>
      <c r="AN155" s="300"/>
      <c r="AO155" s="300"/>
      <c r="AP155" s="300"/>
      <c r="AQ155" s="300"/>
      <c r="AR155" s="300"/>
      <c r="AS155" s="300"/>
      <c r="AT155" s="300"/>
    </row>
    <row r="156" spans="1:46" ht="15" customHeight="1" x14ac:dyDescent="0.2">
      <c r="A156" s="364" t="s">
        <v>174</v>
      </c>
      <c r="B156" s="379" t="s">
        <v>175</v>
      </c>
      <c r="C156" s="225">
        <f>'Hinnat 2015'!D126</f>
        <v>0.65</v>
      </c>
      <c r="D156" s="222"/>
      <c r="E156" s="223"/>
      <c r="F156" s="224">
        <v>0</v>
      </c>
      <c r="G156" s="225">
        <f t="shared" ref="G156:G166" si="5">(C156*E156)+(F156*(C156*E156))</f>
        <v>0</v>
      </c>
      <c r="H156" s="226">
        <f t="shared" ref="H156:H166" si="6">(D156*E156)+(F156*(D156*E156))</f>
        <v>0</v>
      </c>
      <c r="I156" s="602"/>
      <c r="J156" s="602"/>
    </row>
    <row r="157" spans="1:46" ht="15" customHeight="1" x14ac:dyDescent="0.2">
      <c r="A157" s="364" t="s">
        <v>176</v>
      </c>
      <c r="B157" s="379" t="s">
        <v>177</v>
      </c>
      <c r="C157" s="225">
        <f>'Hinnat 2015'!D127</f>
        <v>0.38</v>
      </c>
      <c r="D157" s="222"/>
      <c r="E157" s="223"/>
      <c r="F157" s="224">
        <v>0</v>
      </c>
      <c r="G157" s="225">
        <f t="shared" si="5"/>
        <v>0</v>
      </c>
      <c r="H157" s="226">
        <f t="shared" si="6"/>
        <v>0</v>
      </c>
      <c r="I157" s="602"/>
      <c r="J157" s="602"/>
    </row>
    <row r="158" spans="1:46" ht="15" customHeight="1" x14ac:dyDescent="0.2">
      <c r="A158" s="364" t="s">
        <v>178</v>
      </c>
      <c r="B158" s="379" t="s">
        <v>179</v>
      </c>
      <c r="C158" s="225">
        <f>'Hinnat 2015'!D128</f>
        <v>0.32</v>
      </c>
      <c r="D158" s="222"/>
      <c r="E158" s="223"/>
      <c r="F158" s="224">
        <v>0</v>
      </c>
      <c r="G158" s="225">
        <f t="shared" si="5"/>
        <v>0</v>
      </c>
      <c r="H158" s="226">
        <f t="shared" si="6"/>
        <v>0</v>
      </c>
      <c r="I158" s="602"/>
      <c r="J158" s="602"/>
    </row>
    <row r="159" spans="1:46" ht="15" customHeight="1" x14ac:dyDescent="0.2">
      <c r="A159" s="364" t="s">
        <v>180</v>
      </c>
      <c r="B159" s="379" t="s">
        <v>113</v>
      </c>
      <c r="C159" s="225">
        <f>'Hinnat 2015'!D129</f>
        <v>0.69</v>
      </c>
      <c r="D159" s="222"/>
      <c r="E159" s="223"/>
      <c r="F159" s="224">
        <v>0</v>
      </c>
      <c r="G159" s="225">
        <f t="shared" si="5"/>
        <v>0</v>
      </c>
      <c r="H159" s="226">
        <f t="shared" si="6"/>
        <v>0</v>
      </c>
      <c r="I159" s="602"/>
      <c r="J159" s="602"/>
    </row>
    <row r="160" spans="1:46" ht="15" customHeight="1" x14ac:dyDescent="0.2">
      <c r="A160" s="364" t="s">
        <v>181</v>
      </c>
      <c r="B160" s="379" t="s">
        <v>182</v>
      </c>
      <c r="C160" s="225">
        <f>'Hinnat 2015'!D130</f>
        <v>0.53</v>
      </c>
      <c r="D160" s="248"/>
      <c r="E160" s="223"/>
      <c r="F160" s="224">
        <v>0</v>
      </c>
      <c r="G160" s="225">
        <f t="shared" si="5"/>
        <v>0</v>
      </c>
      <c r="H160" s="226">
        <f t="shared" si="6"/>
        <v>0</v>
      </c>
      <c r="I160" s="602"/>
      <c r="J160" s="602"/>
    </row>
    <row r="161" spans="1:10" ht="15" customHeight="1" x14ac:dyDescent="0.2">
      <c r="A161" s="364" t="s">
        <v>183</v>
      </c>
      <c r="B161" s="379" t="s">
        <v>184</v>
      </c>
      <c r="C161" s="225">
        <f>'Hinnat 2015'!D131</f>
        <v>1.19</v>
      </c>
      <c r="D161" s="248"/>
      <c r="E161" s="223"/>
      <c r="F161" s="224">
        <v>0</v>
      </c>
      <c r="G161" s="225">
        <f t="shared" si="5"/>
        <v>0</v>
      </c>
      <c r="H161" s="226">
        <f t="shared" si="6"/>
        <v>0</v>
      </c>
      <c r="I161" s="602"/>
      <c r="J161" s="602"/>
    </row>
    <row r="162" spans="1:10" ht="15" customHeight="1" x14ac:dyDescent="0.2">
      <c r="A162" s="364" t="s">
        <v>185</v>
      </c>
      <c r="B162" s="379" t="s">
        <v>186</v>
      </c>
      <c r="C162" s="225">
        <f>'Hinnat 2015'!D132</f>
        <v>0.47</v>
      </c>
      <c r="D162" s="222"/>
      <c r="E162" s="223"/>
      <c r="F162" s="224">
        <v>0</v>
      </c>
      <c r="G162" s="225">
        <f t="shared" si="5"/>
        <v>0</v>
      </c>
      <c r="H162" s="226">
        <f t="shared" si="6"/>
        <v>0</v>
      </c>
      <c r="I162" s="602"/>
      <c r="J162" s="602"/>
    </row>
    <row r="163" spans="1:10" ht="15" customHeight="1" x14ac:dyDescent="0.2">
      <c r="A163" s="364" t="s">
        <v>187</v>
      </c>
      <c r="B163" s="379" t="s">
        <v>188</v>
      </c>
      <c r="C163" s="225">
        <f>'Hinnat 2015'!D133</f>
        <v>1.07</v>
      </c>
      <c r="D163" s="248"/>
      <c r="E163" s="223"/>
      <c r="F163" s="224">
        <v>0</v>
      </c>
      <c r="G163" s="225">
        <f t="shared" si="5"/>
        <v>0</v>
      </c>
      <c r="H163" s="226">
        <f t="shared" si="6"/>
        <v>0</v>
      </c>
      <c r="I163" s="602"/>
      <c r="J163" s="602"/>
    </row>
    <row r="164" spans="1:10" ht="15" customHeight="1" x14ac:dyDescent="0.2">
      <c r="A164" s="364" t="s">
        <v>189</v>
      </c>
      <c r="B164" s="379" t="s">
        <v>190</v>
      </c>
      <c r="C164" s="225">
        <f>'Hinnat 2015'!D134</f>
        <v>1.44</v>
      </c>
      <c r="D164" s="222"/>
      <c r="E164" s="223"/>
      <c r="F164" s="224">
        <v>0</v>
      </c>
      <c r="G164" s="225">
        <f t="shared" si="5"/>
        <v>0</v>
      </c>
      <c r="H164" s="226">
        <f t="shared" si="6"/>
        <v>0</v>
      </c>
      <c r="I164" s="602"/>
      <c r="J164" s="602"/>
    </row>
    <row r="165" spans="1:10" ht="15" customHeight="1" x14ac:dyDescent="0.2">
      <c r="A165" s="364" t="s">
        <v>191</v>
      </c>
      <c r="B165" s="379" t="s">
        <v>192</v>
      </c>
      <c r="C165" s="225">
        <f>'Hinnat 2015'!D135</f>
        <v>0.7</v>
      </c>
      <c r="D165" s="222"/>
      <c r="E165" s="223"/>
      <c r="F165" s="224">
        <v>0</v>
      </c>
      <c r="G165" s="225">
        <f t="shared" si="5"/>
        <v>0</v>
      </c>
      <c r="H165" s="226">
        <f t="shared" si="6"/>
        <v>0</v>
      </c>
      <c r="I165" s="602"/>
      <c r="J165" s="602"/>
    </row>
    <row r="166" spans="1:10" ht="15" customHeight="1" x14ac:dyDescent="0.2">
      <c r="A166" s="364" t="s">
        <v>193</v>
      </c>
      <c r="B166" s="379" t="s">
        <v>194</v>
      </c>
      <c r="C166" s="225">
        <f>'Hinnat 2015'!D136</f>
        <v>0.36</v>
      </c>
      <c r="D166" s="222"/>
      <c r="E166" s="223"/>
      <c r="F166" s="224">
        <v>0</v>
      </c>
      <c r="G166" s="225">
        <f t="shared" si="5"/>
        <v>0</v>
      </c>
      <c r="H166" s="226">
        <f t="shared" si="6"/>
        <v>0</v>
      </c>
      <c r="I166" s="602"/>
      <c r="J166" s="602"/>
    </row>
    <row r="167" spans="1:10" ht="15" customHeight="1" x14ac:dyDescent="0.2">
      <c r="A167" s="380" t="s">
        <v>195</v>
      </c>
      <c r="B167" s="295"/>
      <c r="C167" s="230"/>
      <c r="D167" s="228"/>
      <c r="E167" s="228"/>
      <c r="F167" s="224"/>
      <c r="G167" s="242"/>
      <c r="H167" s="230"/>
    </row>
    <row r="168" spans="1:10" s="209" customFormat="1" ht="15" customHeight="1" x14ac:dyDescent="0.2">
      <c r="A168" s="364" t="s">
        <v>196</v>
      </c>
      <c r="B168" s="379" t="s">
        <v>175</v>
      </c>
      <c r="C168" s="225">
        <f>'Hinnat 2015'!D138</f>
        <v>0.62</v>
      </c>
      <c r="D168" s="222"/>
      <c r="E168" s="223"/>
      <c r="F168" s="224">
        <v>0</v>
      </c>
      <c r="G168" s="225">
        <f t="shared" ref="G168:G177" si="7">(C168*E168)+(F168*(C168*E168))</f>
        <v>0</v>
      </c>
      <c r="H168" s="226">
        <f t="shared" ref="H168:H177" si="8">(D168*E168)+(F168*(D168*E168))</f>
        <v>0</v>
      </c>
      <c r="I168" s="602"/>
      <c r="J168" s="602"/>
    </row>
    <row r="169" spans="1:10" s="209" customFormat="1" ht="15" customHeight="1" x14ac:dyDescent="0.2">
      <c r="A169" s="364" t="s">
        <v>197</v>
      </c>
      <c r="B169" s="379" t="s">
        <v>177</v>
      </c>
      <c r="C169" s="225">
        <f>'Hinnat 2015'!D139</f>
        <v>0.38</v>
      </c>
      <c r="D169" s="222"/>
      <c r="E169" s="223"/>
      <c r="F169" s="224">
        <v>0</v>
      </c>
      <c r="G169" s="225">
        <f t="shared" si="7"/>
        <v>0</v>
      </c>
      <c r="H169" s="226">
        <f t="shared" si="8"/>
        <v>0</v>
      </c>
      <c r="I169" s="602"/>
      <c r="J169" s="602"/>
    </row>
    <row r="170" spans="1:10" s="209" customFormat="1" ht="15" customHeight="1" x14ac:dyDescent="0.2">
      <c r="A170" s="364" t="s">
        <v>198</v>
      </c>
      <c r="B170" s="379" t="s">
        <v>179</v>
      </c>
      <c r="C170" s="225">
        <f>'Hinnat 2015'!D140</f>
        <v>0.16</v>
      </c>
      <c r="D170" s="222"/>
      <c r="E170" s="223"/>
      <c r="F170" s="224">
        <v>0</v>
      </c>
      <c r="G170" s="225">
        <f t="shared" si="7"/>
        <v>0</v>
      </c>
      <c r="H170" s="226">
        <f t="shared" si="8"/>
        <v>0</v>
      </c>
      <c r="I170" s="602"/>
      <c r="J170" s="602"/>
    </row>
    <row r="171" spans="1:10" s="209" customFormat="1" ht="15" customHeight="1" x14ac:dyDescent="0.2">
      <c r="A171" s="364" t="s">
        <v>199</v>
      </c>
      <c r="B171" s="379" t="s">
        <v>113</v>
      </c>
      <c r="C171" s="225">
        <f>'Hinnat 2015'!D141</f>
        <v>0.56999999999999995</v>
      </c>
      <c r="D171" s="222"/>
      <c r="E171" s="223"/>
      <c r="F171" s="224">
        <v>0</v>
      </c>
      <c r="G171" s="225">
        <f t="shared" si="7"/>
        <v>0</v>
      </c>
      <c r="H171" s="226">
        <f t="shared" si="8"/>
        <v>0</v>
      </c>
      <c r="I171" s="602"/>
      <c r="J171" s="602"/>
    </row>
    <row r="172" spans="1:10" s="209" customFormat="1" ht="15" customHeight="1" x14ac:dyDescent="0.2">
      <c r="A172" s="364" t="s">
        <v>200</v>
      </c>
      <c r="B172" s="379" t="s">
        <v>182</v>
      </c>
      <c r="C172" s="225">
        <f>'Hinnat 2015'!D142</f>
        <v>0.39</v>
      </c>
      <c r="D172" s="222"/>
      <c r="E172" s="223"/>
      <c r="F172" s="224">
        <v>0</v>
      </c>
      <c r="G172" s="225">
        <f t="shared" si="7"/>
        <v>0</v>
      </c>
      <c r="H172" s="226">
        <f t="shared" si="8"/>
        <v>0</v>
      </c>
      <c r="I172" s="602"/>
      <c r="J172" s="602"/>
    </row>
    <row r="173" spans="1:10" s="209" customFormat="1" ht="15" customHeight="1" x14ac:dyDescent="0.2">
      <c r="A173" s="364" t="s">
        <v>201</v>
      </c>
      <c r="B173" s="379" t="s">
        <v>184</v>
      </c>
      <c r="C173" s="225">
        <f>'Hinnat 2015'!D143</f>
        <v>1.44</v>
      </c>
      <c r="D173" s="222"/>
      <c r="E173" s="223"/>
      <c r="F173" s="224">
        <v>0</v>
      </c>
      <c r="G173" s="225">
        <f t="shared" si="7"/>
        <v>0</v>
      </c>
      <c r="H173" s="226">
        <f t="shared" si="8"/>
        <v>0</v>
      </c>
      <c r="I173" s="602"/>
      <c r="J173" s="602"/>
    </row>
    <row r="174" spans="1:10" s="209" customFormat="1" ht="15" customHeight="1" x14ac:dyDescent="0.2">
      <c r="A174" s="364" t="s">
        <v>202</v>
      </c>
      <c r="B174" s="379" t="s">
        <v>186</v>
      </c>
      <c r="C174" s="225">
        <f>'Hinnat 2015'!D144</f>
        <v>0.27</v>
      </c>
      <c r="D174" s="222"/>
      <c r="E174" s="223"/>
      <c r="F174" s="224">
        <v>0</v>
      </c>
      <c r="G174" s="225">
        <f t="shared" si="7"/>
        <v>0</v>
      </c>
      <c r="H174" s="226">
        <f t="shared" si="8"/>
        <v>0</v>
      </c>
      <c r="I174" s="602"/>
      <c r="J174" s="602"/>
    </row>
    <row r="175" spans="1:10" s="209" customFormat="1" ht="15" customHeight="1" x14ac:dyDescent="0.2">
      <c r="A175" s="364" t="s">
        <v>203</v>
      </c>
      <c r="B175" s="379" t="s">
        <v>204</v>
      </c>
      <c r="C175" s="225">
        <f>'Hinnat 2015'!D145</f>
        <v>1.1599999999999999</v>
      </c>
      <c r="D175" s="222"/>
      <c r="E175" s="223"/>
      <c r="F175" s="224">
        <v>0</v>
      </c>
      <c r="G175" s="225">
        <f t="shared" si="7"/>
        <v>0</v>
      </c>
      <c r="H175" s="226">
        <f t="shared" si="8"/>
        <v>0</v>
      </c>
      <c r="I175" s="602"/>
      <c r="J175" s="602"/>
    </row>
    <row r="176" spans="1:10" ht="15" customHeight="1" x14ac:dyDescent="0.2">
      <c r="A176" s="364" t="s">
        <v>205</v>
      </c>
      <c r="B176" s="379" t="s">
        <v>190</v>
      </c>
      <c r="C176" s="225">
        <f>'Hinnat 2015'!D146</f>
        <v>1.33</v>
      </c>
      <c r="D176" s="222"/>
      <c r="E176" s="223"/>
      <c r="F176" s="224">
        <v>0</v>
      </c>
      <c r="G176" s="225">
        <f t="shared" si="7"/>
        <v>0</v>
      </c>
      <c r="H176" s="226">
        <f t="shared" si="8"/>
        <v>0</v>
      </c>
      <c r="I176" s="602"/>
      <c r="J176" s="602"/>
    </row>
    <row r="177" spans="1:46" ht="15" customHeight="1" x14ac:dyDescent="0.2">
      <c r="A177" s="364" t="s">
        <v>206</v>
      </c>
      <c r="B177" s="379" t="s">
        <v>192</v>
      </c>
      <c r="C177" s="225">
        <f>'Hinnat 2015'!D147</f>
        <v>0.65</v>
      </c>
      <c r="D177" s="222"/>
      <c r="E177" s="223"/>
      <c r="F177" s="224">
        <v>0</v>
      </c>
      <c r="G177" s="225">
        <f t="shared" si="7"/>
        <v>0</v>
      </c>
      <c r="H177" s="226">
        <f t="shared" si="8"/>
        <v>0</v>
      </c>
      <c r="I177" s="602"/>
      <c r="J177" s="602"/>
    </row>
    <row r="178" spans="1:46" s="236" customFormat="1" ht="15" customHeight="1" x14ac:dyDescent="0.2">
      <c r="A178" s="250"/>
      <c r="B178" s="195"/>
      <c r="C178" s="233"/>
      <c r="D178" s="195" t="s">
        <v>331</v>
      </c>
      <c r="E178" s="234">
        <f>SUM(E156:E177)</f>
        <v>0</v>
      </c>
      <c r="F178" s="195"/>
      <c r="G178" s="235">
        <f>SUM(G156:G177)</f>
        <v>0</v>
      </c>
      <c r="H178" s="243">
        <f>SUM(H156:H177)</f>
        <v>0</v>
      </c>
    </row>
    <row r="179" spans="1:46" s="295" customFormat="1" ht="15" customHeight="1" x14ac:dyDescent="0.2">
      <c r="A179" s="370"/>
      <c r="B179" s="300"/>
      <c r="C179" s="244"/>
      <c r="D179" s="195" t="s">
        <v>382</v>
      </c>
      <c r="F179" s="300"/>
      <c r="G179" s="244"/>
      <c r="H179" s="237">
        <f>MAX(G156:H156)+MAX(G157:H157)+MAX(G158:H158)+MAX(G159:H159)+MAX(G160:H160)+MAX(G161:H161)+MAX(G162:H162)+MAX(G163:H163)+MAX(G164:H164)+MAX(G165:H165)+MAX(G166:H166)+MAX(G168:H168)+MAX(G169:H169)+MAX(G170:H170)+MAX(G171:H171)+MAX(G172:H172)+MAX(G173:H173)+MAX(G174:H174)+MAX(G175:H175)+MAX(G176:H176)+MAX(G177:H177)</f>
        <v>0</v>
      </c>
    </row>
    <row r="180" spans="1:46" s="295" customFormat="1" ht="15" customHeight="1" x14ac:dyDescent="0.2">
      <c r="A180" s="370"/>
      <c r="B180" s="195"/>
      <c r="C180" s="233"/>
      <c r="G180" s="202"/>
      <c r="H180" s="299"/>
    </row>
    <row r="181" spans="1:46" s="295" customFormat="1" ht="15" customHeight="1" x14ac:dyDescent="0.25">
      <c r="A181" s="605" t="s">
        <v>207</v>
      </c>
      <c r="B181" s="605"/>
      <c r="C181" s="605"/>
      <c r="D181" s="300"/>
      <c r="F181" s="300"/>
      <c r="G181" s="210"/>
      <c r="H181" s="299"/>
    </row>
    <row r="182" spans="1:46" s="295" customFormat="1" ht="15" customHeight="1" x14ac:dyDescent="0.2">
      <c r="A182" s="311"/>
      <c r="B182" s="300"/>
      <c r="C182" s="384"/>
      <c r="D182" s="300"/>
      <c r="F182" s="300"/>
      <c r="G182" s="210"/>
      <c r="H182" s="299"/>
    </row>
    <row r="183" spans="1:46" s="295" customFormat="1" ht="15" customHeight="1" x14ac:dyDescent="0.2">
      <c r="A183" s="195" t="s">
        <v>208</v>
      </c>
      <c r="B183" s="300"/>
      <c r="C183" s="384"/>
      <c r="D183" s="300"/>
      <c r="F183" s="300"/>
      <c r="G183" s="210"/>
      <c r="H183" s="299"/>
    </row>
    <row r="184" spans="1:46" s="295" customFormat="1" ht="15" customHeight="1" x14ac:dyDescent="0.2">
      <c r="A184" s="195" t="s">
        <v>209</v>
      </c>
      <c r="B184" s="300"/>
      <c r="C184" s="384"/>
      <c r="D184" s="300"/>
      <c r="F184" s="300"/>
      <c r="G184" s="210"/>
      <c r="H184" s="299"/>
    </row>
    <row r="185" spans="1:46" s="295" customFormat="1" ht="15" customHeight="1" x14ac:dyDescent="0.2">
      <c r="A185" s="254" t="s">
        <v>393</v>
      </c>
      <c r="B185" s="300"/>
      <c r="C185" s="384"/>
      <c r="D185" s="300"/>
      <c r="F185" s="300"/>
      <c r="G185" s="210"/>
      <c r="H185" s="299"/>
    </row>
    <row r="186" spans="1:46" s="295" customFormat="1" ht="15" customHeight="1" x14ac:dyDescent="0.2">
      <c r="A186" s="254" t="s">
        <v>394</v>
      </c>
      <c r="B186" s="300"/>
      <c r="C186" s="384"/>
      <c r="D186" s="300"/>
      <c r="F186" s="300"/>
      <c r="G186" s="210"/>
      <c r="H186" s="299"/>
    </row>
    <row r="187" spans="1:46" s="295" customFormat="1" ht="15" customHeight="1" x14ac:dyDescent="0.2">
      <c r="A187" s="254" t="s">
        <v>395</v>
      </c>
      <c r="B187" s="300"/>
      <c r="C187" s="244"/>
      <c r="D187" s="300"/>
      <c r="F187" s="300"/>
      <c r="G187" s="210"/>
      <c r="H187" s="299"/>
    </row>
    <row r="188" spans="1:46" s="295" customFormat="1" ht="15" customHeight="1" x14ac:dyDescent="0.25">
      <c r="A188" s="195" t="s">
        <v>373</v>
      </c>
      <c r="B188" s="307"/>
      <c r="C188" s="244"/>
      <c r="D188" s="300"/>
      <c r="F188" s="300"/>
      <c r="G188" s="210"/>
      <c r="H188" s="299"/>
    </row>
    <row r="189" spans="1:46" s="295" customFormat="1" ht="15" customHeight="1" x14ac:dyDescent="0.2">
      <c r="A189" s="604" t="s">
        <v>374</v>
      </c>
      <c r="B189" s="604"/>
      <c r="C189" s="244"/>
      <c r="D189" s="300"/>
      <c r="F189" s="300"/>
      <c r="G189" s="210"/>
      <c r="H189" s="299"/>
    </row>
    <row r="190" spans="1:46" s="295" customFormat="1" ht="15" customHeight="1" x14ac:dyDescent="0.25">
      <c r="A190" s="196" t="s">
        <v>375</v>
      </c>
      <c r="B190" s="307"/>
      <c r="C190" s="244"/>
      <c r="D190" s="300"/>
      <c r="F190" s="300"/>
      <c r="G190" s="210"/>
      <c r="H190" s="299"/>
    </row>
    <row r="191" spans="1:46" s="295" customFormat="1" ht="15" customHeight="1" x14ac:dyDescent="0.25">
      <c r="A191" s="195"/>
      <c r="B191" s="307"/>
      <c r="C191" s="244"/>
      <c r="D191" s="300"/>
      <c r="F191" s="300"/>
      <c r="G191" s="210"/>
      <c r="H191" s="299"/>
    </row>
    <row r="192" spans="1:46" s="378" customFormat="1" ht="15" customHeight="1" x14ac:dyDescent="0.2">
      <c r="A192" s="382" t="s">
        <v>30</v>
      </c>
      <c r="B192" s="379"/>
      <c r="C192" s="239" t="s">
        <v>376</v>
      </c>
      <c r="D192" s="379" t="s">
        <v>377</v>
      </c>
      <c r="E192" s="240" t="s">
        <v>378</v>
      </c>
      <c r="F192" s="380" t="s">
        <v>379</v>
      </c>
      <c r="G192" s="240" t="s">
        <v>380</v>
      </c>
      <c r="H192" s="262" t="s">
        <v>377</v>
      </c>
      <c r="I192" s="601" t="s">
        <v>381</v>
      </c>
      <c r="J192" s="601"/>
      <c r="K192" s="300"/>
      <c r="L192" s="300"/>
      <c r="M192" s="300"/>
      <c r="N192" s="300"/>
      <c r="O192" s="300"/>
      <c r="P192" s="300"/>
      <c r="Q192" s="300"/>
      <c r="R192" s="300"/>
      <c r="S192" s="300"/>
      <c r="T192" s="300"/>
      <c r="U192" s="300"/>
      <c r="V192" s="300"/>
      <c r="W192" s="300"/>
      <c r="X192" s="300"/>
      <c r="Y192" s="300"/>
      <c r="Z192" s="300"/>
      <c r="AA192" s="300"/>
      <c r="AB192" s="300"/>
      <c r="AC192" s="300"/>
      <c r="AD192" s="300"/>
      <c r="AE192" s="300"/>
      <c r="AF192" s="300"/>
      <c r="AG192" s="300"/>
      <c r="AH192" s="300"/>
      <c r="AI192" s="300"/>
      <c r="AJ192" s="300"/>
      <c r="AK192" s="300"/>
      <c r="AL192" s="300"/>
      <c r="AM192" s="300"/>
      <c r="AN192" s="300"/>
      <c r="AO192" s="300"/>
      <c r="AP192" s="300"/>
      <c r="AQ192" s="300"/>
      <c r="AR192" s="300"/>
      <c r="AS192" s="300"/>
      <c r="AT192" s="300"/>
    </row>
    <row r="193" spans="1:10" ht="15" customHeight="1" x14ac:dyDescent="0.2">
      <c r="A193" s="364" t="s">
        <v>213</v>
      </c>
      <c r="B193" s="379" t="s">
        <v>214</v>
      </c>
      <c r="C193" s="225">
        <f>'Hinnat 2015'!D159</f>
        <v>0.25</v>
      </c>
      <c r="D193" s="222"/>
      <c r="E193" s="223"/>
      <c r="F193" s="224">
        <v>0</v>
      </c>
      <c r="G193" s="225">
        <f t="shared" ref="G193:G202" si="9">(C193*E193)+(F193*(C193*E193))</f>
        <v>0</v>
      </c>
      <c r="H193" s="226">
        <f t="shared" ref="H193:H202" si="10">(D193*E193)+(F193*(D193*E193))</f>
        <v>0</v>
      </c>
      <c r="I193" s="602"/>
      <c r="J193" s="602"/>
    </row>
    <row r="194" spans="1:10" ht="15" customHeight="1" x14ac:dyDescent="0.2">
      <c r="A194" s="364" t="s">
        <v>215</v>
      </c>
      <c r="B194" s="379" t="s">
        <v>177</v>
      </c>
      <c r="C194" s="225">
        <f>'Hinnat 2015'!D160</f>
        <v>0.25</v>
      </c>
      <c r="D194" s="222"/>
      <c r="E194" s="223"/>
      <c r="F194" s="224">
        <v>0</v>
      </c>
      <c r="G194" s="225">
        <f t="shared" si="9"/>
        <v>0</v>
      </c>
      <c r="H194" s="226">
        <f t="shared" si="10"/>
        <v>0</v>
      </c>
      <c r="I194" s="602"/>
      <c r="J194" s="602"/>
    </row>
    <row r="195" spans="1:10" ht="15" customHeight="1" x14ac:dyDescent="0.2">
      <c r="A195" s="364" t="s">
        <v>216</v>
      </c>
      <c r="B195" s="379" t="s">
        <v>113</v>
      </c>
      <c r="C195" s="225">
        <f>'Hinnat 2015'!D161</f>
        <v>0.68</v>
      </c>
      <c r="D195" s="222"/>
      <c r="E195" s="223"/>
      <c r="F195" s="224">
        <v>0</v>
      </c>
      <c r="G195" s="225">
        <f t="shared" si="9"/>
        <v>0</v>
      </c>
      <c r="H195" s="226">
        <f t="shared" si="10"/>
        <v>0</v>
      </c>
      <c r="I195" s="602"/>
      <c r="J195" s="602"/>
    </row>
    <row r="196" spans="1:10" ht="15" customHeight="1" x14ac:dyDescent="0.2">
      <c r="A196" s="364" t="s">
        <v>217</v>
      </c>
      <c r="B196" s="379" t="s">
        <v>182</v>
      </c>
      <c r="C196" s="225">
        <f>'Hinnat 2015'!D162</f>
        <v>0.33</v>
      </c>
      <c r="D196" s="222"/>
      <c r="E196" s="223"/>
      <c r="F196" s="224">
        <v>0</v>
      </c>
      <c r="G196" s="225">
        <f t="shared" si="9"/>
        <v>0</v>
      </c>
      <c r="H196" s="226">
        <f t="shared" si="10"/>
        <v>0</v>
      </c>
      <c r="I196" s="602"/>
      <c r="J196" s="602"/>
    </row>
    <row r="197" spans="1:10" ht="15" customHeight="1" x14ac:dyDescent="0.2">
      <c r="A197" s="364" t="s">
        <v>218</v>
      </c>
      <c r="B197" s="379" t="s">
        <v>184</v>
      </c>
      <c r="C197" s="225">
        <f>'Hinnat 2015'!D163</f>
        <v>0.61</v>
      </c>
      <c r="D197" s="222"/>
      <c r="E197" s="223"/>
      <c r="F197" s="224">
        <v>0</v>
      </c>
      <c r="G197" s="225">
        <f t="shared" si="9"/>
        <v>0</v>
      </c>
      <c r="H197" s="226">
        <f t="shared" si="10"/>
        <v>0</v>
      </c>
      <c r="I197" s="602"/>
      <c r="J197" s="602"/>
    </row>
    <row r="198" spans="1:10" ht="15" customHeight="1" x14ac:dyDescent="0.2">
      <c r="A198" s="364" t="s">
        <v>219</v>
      </c>
      <c r="B198" s="379" t="s">
        <v>186</v>
      </c>
      <c r="C198" s="225">
        <f>'Hinnat 2015'!D164</f>
        <v>0.46</v>
      </c>
      <c r="D198" s="222"/>
      <c r="E198" s="223"/>
      <c r="F198" s="224">
        <v>0</v>
      </c>
      <c r="G198" s="225">
        <f t="shared" si="9"/>
        <v>0</v>
      </c>
      <c r="H198" s="226">
        <f t="shared" si="10"/>
        <v>0</v>
      </c>
      <c r="I198" s="602"/>
      <c r="J198" s="602"/>
    </row>
    <row r="199" spans="1:10" ht="15" customHeight="1" x14ac:dyDescent="0.2">
      <c r="A199" s="364" t="s">
        <v>220</v>
      </c>
      <c r="B199" s="379" t="s">
        <v>221</v>
      </c>
      <c r="C199" s="225">
        <f>'Hinnat 2015'!D165</f>
        <v>0.76</v>
      </c>
      <c r="D199" s="222"/>
      <c r="E199" s="223"/>
      <c r="F199" s="224">
        <v>0</v>
      </c>
      <c r="G199" s="225">
        <f t="shared" si="9"/>
        <v>0</v>
      </c>
      <c r="H199" s="226">
        <f t="shared" si="10"/>
        <v>0</v>
      </c>
      <c r="I199" s="602"/>
      <c r="J199" s="602"/>
    </row>
    <row r="200" spans="1:10" ht="15" customHeight="1" x14ac:dyDescent="0.2">
      <c r="A200" s="364" t="s">
        <v>222</v>
      </c>
      <c r="B200" s="379" t="s">
        <v>190</v>
      </c>
      <c r="C200" s="225">
        <f>'Hinnat 2015'!D166</f>
        <v>0.95</v>
      </c>
      <c r="D200" s="222"/>
      <c r="E200" s="223"/>
      <c r="F200" s="224">
        <v>0</v>
      </c>
      <c r="G200" s="225">
        <f t="shared" si="9"/>
        <v>0</v>
      </c>
      <c r="H200" s="226">
        <f t="shared" si="10"/>
        <v>0</v>
      </c>
      <c r="I200" s="602"/>
      <c r="J200" s="602"/>
    </row>
    <row r="201" spans="1:10" ht="15" customHeight="1" x14ac:dyDescent="0.2">
      <c r="A201" s="364" t="s">
        <v>223</v>
      </c>
      <c r="B201" s="379" t="s">
        <v>224</v>
      </c>
      <c r="C201" s="225">
        <f>'Hinnat 2015'!D167</f>
        <v>0.46</v>
      </c>
      <c r="D201" s="222"/>
      <c r="E201" s="223"/>
      <c r="F201" s="224">
        <v>0</v>
      </c>
      <c r="G201" s="225">
        <f t="shared" si="9"/>
        <v>0</v>
      </c>
      <c r="H201" s="226">
        <f t="shared" si="10"/>
        <v>0</v>
      </c>
      <c r="I201" s="602"/>
      <c r="J201" s="602"/>
    </row>
    <row r="202" spans="1:10" ht="15" customHeight="1" x14ac:dyDescent="0.2">
      <c r="A202" s="364" t="s">
        <v>225</v>
      </c>
      <c r="B202" s="379" t="s">
        <v>194</v>
      </c>
      <c r="C202" s="225">
        <f>'Hinnat 2015'!D168</f>
        <v>0.4</v>
      </c>
      <c r="D202" s="222"/>
      <c r="E202" s="223"/>
      <c r="F202" s="224">
        <v>0</v>
      </c>
      <c r="G202" s="225">
        <f t="shared" si="9"/>
        <v>0</v>
      </c>
      <c r="H202" s="226">
        <f t="shared" si="10"/>
        <v>0</v>
      </c>
      <c r="I202" s="602"/>
      <c r="J202" s="602"/>
    </row>
    <row r="203" spans="1:10" s="236" customFormat="1" ht="15" customHeight="1" x14ac:dyDescent="0.2">
      <c r="A203" s="196"/>
      <c r="B203" s="195"/>
      <c r="C203" s="233"/>
      <c r="D203" s="195" t="s">
        <v>331</v>
      </c>
      <c r="E203" s="234">
        <f>SUM(E193:E202)</f>
        <v>0</v>
      </c>
      <c r="G203" s="235">
        <f>SUM(G193:G202)</f>
        <v>0</v>
      </c>
      <c r="H203" s="252">
        <f>SUM(H193:H202)</f>
        <v>0</v>
      </c>
    </row>
    <row r="204" spans="1:10" s="295" customFormat="1" ht="15" customHeight="1" x14ac:dyDescent="0.2">
      <c r="A204" s="311"/>
      <c r="B204" s="300"/>
      <c r="C204" s="244"/>
      <c r="D204" s="195" t="s">
        <v>382</v>
      </c>
      <c r="G204" s="244"/>
      <c r="H204" s="237">
        <f>MAX(G193:H193)+MAX(G194:H194)+MAX(G195:H195)+MAX(G196:H196)+MAX(G197:H197)+MAX(G198:H198)+MAX(G199:H199)+MAX(G200:H200)+MAX(G201:H201)+MAX(G202:H202)</f>
        <v>0</v>
      </c>
    </row>
    <row r="205" spans="1:10" s="295" customFormat="1" ht="15" customHeight="1" x14ac:dyDescent="0.2">
      <c r="A205" s="370"/>
      <c r="B205" s="300"/>
      <c r="C205" s="244"/>
      <c r="G205" s="202"/>
      <c r="H205" s="299"/>
    </row>
    <row r="206" spans="1:10" s="295" customFormat="1" ht="15" customHeight="1" x14ac:dyDescent="0.25">
      <c r="A206" s="605" t="s">
        <v>226</v>
      </c>
      <c r="B206" s="605"/>
      <c r="C206" s="605"/>
      <c r="D206" s="300"/>
      <c r="F206" s="300"/>
      <c r="G206" s="202"/>
      <c r="H206" s="299"/>
    </row>
    <row r="207" spans="1:10" s="295" customFormat="1" ht="15" customHeight="1" x14ac:dyDescent="0.2">
      <c r="A207" s="370"/>
      <c r="B207" s="300"/>
      <c r="C207" s="384"/>
      <c r="D207" s="300"/>
      <c r="F207" s="300"/>
      <c r="G207" s="202"/>
      <c r="H207" s="299"/>
    </row>
    <row r="208" spans="1:10" s="295" customFormat="1" ht="15" customHeight="1" x14ac:dyDescent="0.2">
      <c r="A208" s="254" t="s">
        <v>442</v>
      </c>
      <c r="C208" s="244"/>
      <c r="D208" s="300"/>
      <c r="F208" s="300"/>
      <c r="G208" s="202"/>
      <c r="H208" s="299"/>
    </row>
    <row r="209" spans="1:46" s="295" customFormat="1" ht="15" customHeight="1" x14ac:dyDescent="0.2">
      <c r="A209" s="195" t="s">
        <v>372</v>
      </c>
      <c r="C209" s="244"/>
      <c r="D209" s="300"/>
      <c r="F209" s="300"/>
      <c r="G209" s="202"/>
      <c r="H209" s="299"/>
    </row>
    <row r="210" spans="1:46" s="295" customFormat="1" ht="15" customHeight="1" x14ac:dyDescent="0.2">
      <c r="A210" s="195" t="s">
        <v>373</v>
      </c>
      <c r="C210" s="244"/>
      <c r="D210" s="300"/>
      <c r="F210" s="300"/>
      <c r="G210" s="202"/>
      <c r="H210" s="299"/>
    </row>
    <row r="211" spans="1:46" s="236" customFormat="1" ht="15" customHeight="1" x14ac:dyDescent="0.2">
      <c r="A211" s="250" t="s">
        <v>443</v>
      </c>
      <c r="B211" s="195"/>
      <c r="C211" s="233"/>
      <c r="D211" s="525"/>
      <c r="F211" s="195"/>
      <c r="G211" s="526"/>
      <c r="H211" s="304"/>
    </row>
    <row r="212" spans="1:46" s="378" customFormat="1" ht="15" customHeight="1" x14ac:dyDescent="0.2">
      <c r="A212" s="382" t="s">
        <v>30</v>
      </c>
      <c r="B212" s="379"/>
      <c r="C212" s="239" t="s">
        <v>376</v>
      </c>
      <c r="D212" s="379" t="s">
        <v>377</v>
      </c>
      <c r="E212" s="240" t="s">
        <v>378</v>
      </c>
      <c r="F212" s="380" t="s">
        <v>379</v>
      </c>
      <c r="G212" s="240" t="s">
        <v>380</v>
      </c>
      <c r="H212" s="262" t="s">
        <v>377</v>
      </c>
      <c r="I212" s="601" t="s">
        <v>381</v>
      </c>
      <c r="J212" s="601"/>
      <c r="K212" s="300"/>
      <c r="L212" s="300"/>
      <c r="M212" s="300"/>
      <c r="N212" s="300"/>
      <c r="O212" s="300"/>
      <c r="P212" s="300"/>
      <c r="Q212" s="300"/>
      <c r="R212" s="300"/>
      <c r="S212" s="300"/>
      <c r="T212" s="300"/>
      <c r="U212" s="300"/>
      <c r="V212" s="300"/>
      <c r="W212" s="300"/>
      <c r="X212" s="300"/>
      <c r="Y212" s="300"/>
      <c r="Z212" s="300"/>
      <c r="AA212" s="300"/>
      <c r="AB212" s="300"/>
      <c r="AC212" s="300"/>
      <c r="AD212" s="300"/>
      <c r="AE212" s="300"/>
      <c r="AF212" s="300"/>
      <c r="AG212" s="300"/>
      <c r="AH212" s="300"/>
      <c r="AI212" s="300"/>
      <c r="AJ212" s="300"/>
      <c r="AK212" s="300"/>
      <c r="AL212" s="300"/>
      <c r="AM212" s="300"/>
      <c r="AN212" s="300"/>
      <c r="AO212" s="300"/>
      <c r="AP212" s="300"/>
      <c r="AQ212" s="300"/>
      <c r="AR212" s="300"/>
      <c r="AS212" s="300"/>
      <c r="AT212" s="300"/>
    </row>
    <row r="213" spans="1:46" ht="15" customHeight="1" x14ac:dyDescent="0.2">
      <c r="A213" s="364" t="s">
        <v>227</v>
      </c>
      <c r="B213" s="379" t="s">
        <v>113</v>
      </c>
      <c r="C213" s="225">
        <f>'Hinnat 2015'!D176</f>
        <v>0.61</v>
      </c>
      <c r="D213" s="222"/>
      <c r="E213" s="223"/>
      <c r="F213" s="224">
        <v>0</v>
      </c>
      <c r="G213" s="225">
        <f>(C213*E213)+(F213*(C213*E213))</f>
        <v>0</v>
      </c>
      <c r="H213" s="226">
        <f>(D213*E213)+(F213*(D213*E213))</f>
        <v>0</v>
      </c>
      <c r="I213" s="602"/>
      <c r="J213" s="602"/>
    </row>
    <row r="214" spans="1:46" ht="15" customHeight="1" x14ac:dyDescent="0.2">
      <c r="A214" s="364" t="s">
        <v>228</v>
      </c>
      <c r="B214" s="379" t="s">
        <v>119</v>
      </c>
      <c r="C214" s="225">
        <f>'Hinnat 2015'!D177</f>
        <v>0.61</v>
      </c>
      <c r="D214" s="222"/>
      <c r="E214" s="223"/>
      <c r="F214" s="224">
        <v>0</v>
      </c>
      <c r="G214" s="225">
        <f>(C214*E214)+(F214*(C214*E214))</f>
        <v>0</v>
      </c>
      <c r="H214" s="226">
        <f>(D214*E214)+(F214*(D214*E214))</f>
        <v>0</v>
      </c>
      <c r="I214" s="602"/>
      <c r="J214" s="602"/>
    </row>
    <row r="215" spans="1:46" ht="15" customHeight="1" x14ac:dyDescent="0.2">
      <c r="A215" s="532" t="s">
        <v>229</v>
      </c>
      <c r="B215" s="516" t="s">
        <v>130</v>
      </c>
      <c r="C215" s="225">
        <f>'Hinnat 2015'!D178</f>
        <v>0.61</v>
      </c>
      <c r="D215" s="222"/>
      <c r="E215" s="223"/>
      <c r="F215" s="224">
        <v>0</v>
      </c>
      <c r="G215" s="225">
        <f>(C215*E215)+(F215*(C215*E215))</f>
        <v>0</v>
      </c>
      <c r="H215" s="226">
        <f>(D215*E215)+(F215*(D215*E215))</f>
        <v>0</v>
      </c>
      <c r="I215" s="602"/>
      <c r="J215" s="602"/>
    </row>
    <row r="216" spans="1:46" ht="15" customHeight="1" x14ac:dyDescent="0.2">
      <c r="A216" s="362" t="s">
        <v>438</v>
      </c>
      <c r="B216" s="363" t="s">
        <v>439</v>
      </c>
      <c r="C216" s="533">
        <f>'Hinnat 2015'!D179</f>
        <v>0.21</v>
      </c>
      <c r="D216" s="222"/>
      <c r="E216" s="503"/>
      <c r="F216" s="224">
        <v>0</v>
      </c>
      <c r="G216" s="225">
        <f>(C216*E216)+(F216*(C216*E216))</f>
        <v>0</v>
      </c>
      <c r="H216" s="226">
        <f>(D216*E216)+(F216*(D216*E216))</f>
        <v>0</v>
      </c>
      <c r="I216" s="602"/>
      <c r="J216" s="602"/>
    </row>
    <row r="217" spans="1:46" s="236" customFormat="1" ht="15" customHeight="1" x14ac:dyDescent="0.2">
      <c r="A217" s="196"/>
      <c r="B217" s="195"/>
      <c r="C217" s="233"/>
      <c r="D217" s="195" t="s">
        <v>331</v>
      </c>
      <c r="E217" s="234">
        <f>SUM(E213:E215)</f>
        <v>0</v>
      </c>
      <c r="G217" s="235">
        <f>SUM(G213:G215)</f>
        <v>0</v>
      </c>
      <c r="H217" s="252">
        <f>SUM(H213:H215)</f>
        <v>0</v>
      </c>
    </row>
    <row r="218" spans="1:46" s="295" customFormat="1" ht="15" customHeight="1" x14ac:dyDescent="0.2">
      <c r="A218" s="311"/>
      <c r="B218" s="300"/>
      <c r="C218" s="244"/>
      <c r="D218" s="195" t="s">
        <v>382</v>
      </c>
      <c r="G218" s="244"/>
      <c r="H218" s="237">
        <f>MAX(G213:H213)+MAX(G214:H214)+MAX(G215:H215)</f>
        <v>0</v>
      </c>
    </row>
    <row r="219" spans="1:46" s="295" customFormat="1" ht="15" customHeight="1" x14ac:dyDescent="0.2">
      <c r="A219" s="370"/>
      <c r="B219" s="300"/>
      <c r="C219" s="244"/>
      <c r="G219" s="202"/>
      <c r="H219" s="299"/>
    </row>
    <row r="220" spans="1:46" s="295" customFormat="1" ht="15" customHeight="1" x14ac:dyDescent="0.25">
      <c r="A220" s="605" t="s">
        <v>230</v>
      </c>
      <c r="B220" s="605"/>
      <c r="C220" s="605"/>
      <c r="G220" s="202"/>
      <c r="H220" s="299"/>
    </row>
    <row r="221" spans="1:46" s="295" customFormat="1" ht="15" customHeight="1" x14ac:dyDescent="0.2">
      <c r="A221" s="370"/>
      <c r="B221" s="195"/>
      <c r="C221" s="244"/>
      <c r="G221" s="202"/>
      <c r="H221" s="299"/>
    </row>
    <row r="222" spans="1:46" s="295" customFormat="1" ht="15" customHeight="1" x14ac:dyDescent="0.2">
      <c r="A222" s="195" t="s">
        <v>231</v>
      </c>
      <c r="B222" s="300"/>
      <c r="C222" s="244"/>
      <c r="D222" s="300"/>
      <c r="G222" s="202"/>
      <c r="H222" s="244"/>
    </row>
    <row r="223" spans="1:46" s="295" customFormat="1" ht="15" customHeight="1" x14ac:dyDescent="0.2">
      <c r="A223" s="195" t="s">
        <v>232</v>
      </c>
      <c r="B223" s="300"/>
      <c r="C223" s="244"/>
      <c r="D223" s="300"/>
      <c r="G223" s="202"/>
      <c r="H223" s="244"/>
    </row>
    <row r="224" spans="1:46" s="295" customFormat="1" ht="15" customHeight="1" x14ac:dyDescent="0.2">
      <c r="A224" s="195" t="s">
        <v>233</v>
      </c>
      <c r="B224" s="300"/>
      <c r="C224" s="244"/>
      <c r="D224" s="300"/>
      <c r="G224" s="202"/>
      <c r="H224" s="244"/>
    </row>
    <row r="225" spans="1:46" s="295" customFormat="1" ht="15" customHeight="1" x14ac:dyDescent="0.2">
      <c r="A225" s="195" t="s">
        <v>373</v>
      </c>
      <c r="B225" s="300"/>
      <c r="C225" s="244"/>
      <c r="D225" s="300"/>
      <c r="G225" s="202"/>
      <c r="H225" s="244"/>
    </row>
    <row r="226" spans="1:46" s="295" customFormat="1" ht="15" customHeight="1" x14ac:dyDescent="0.2">
      <c r="A226" s="604" t="s">
        <v>374</v>
      </c>
      <c r="B226" s="604"/>
      <c r="C226" s="244"/>
      <c r="D226" s="300"/>
      <c r="G226" s="202"/>
      <c r="H226" s="244"/>
    </row>
    <row r="227" spans="1:46" s="295" customFormat="1" ht="15" customHeight="1" x14ac:dyDescent="0.2">
      <c r="A227" s="196" t="s">
        <v>375</v>
      </c>
      <c r="B227" s="300"/>
      <c r="C227" s="244"/>
      <c r="D227" s="300"/>
      <c r="G227" s="202"/>
      <c r="H227" s="244"/>
    </row>
    <row r="228" spans="1:46" s="295" customFormat="1" ht="15" customHeight="1" x14ac:dyDescent="0.2">
      <c r="A228" s="195"/>
      <c r="B228" s="300"/>
      <c r="C228" s="244"/>
      <c r="D228" s="300"/>
      <c r="G228" s="202"/>
      <c r="H228" s="244"/>
    </row>
    <row r="229" spans="1:46" s="378" customFormat="1" ht="15" customHeight="1" x14ac:dyDescent="0.2">
      <c r="A229" s="382" t="s">
        <v>30</v>
      </c>
      <c r="B229" s="379"/>
      <c r="C229" s="239" t="s">
        <v>376</v>
      </c>
      <c r="D229" s="379" t="s">
        <v>377</v>
      </c>
      <c r="E229" s="240" t="s">
        <v>378</v>
      </c>
      <c r="F229" s="380" t="s">
        <v>379</v>
      </c>
      <c r="G229" s="240" t="s">
        <v>380</v>
      </c>
      <c r="H229" s="262" t="s">
        <v>377</v>
      </c>
      <c r="I229" s="601" t="s">
        <v>381</v>
      </c>
      <c r="J229" s="601"/>
      <c r="K229" s="300"/>
      <c r="L229" s="300"/>
      <c r="M229" s="300"/>
      <c r="N229" s="300"/>
      <c r="O229" s="300"/>
      <c r="P229" s="300"/>
      <c r="Q229" s="300"/>
      <c r="R229" s="300"/>
      <c r="S229" s="300"/>
      <c r="T229" s="300"/>
      <c r="U229" s="300"/>
      <c r="V229" s="300"/>
      <c r="W229" s="300"/>
      <c r="X229" s="300"/>
      <c r="Y229" s="300"/>
      <c r="Z229" s="300"/>
      <c r="AA229" s="300"/>
      <c r="AB229" s="300"/>
      <c r="AC229" s="300"/>
      <c r="AD229" s="300"/>
      <c r="AE229" s="300"/>
      <c r="AF229" s="300"/>
      <c r="AG229" s="300"/>
      <c r="AH229" s="300"/>
      <c r="AI229" s="300"/>
      <c r="AJ229" s="300"/>
      <c r="AK229" s="300"/>
      <c r="AL229" s="300"/>
      <c r="AM229" s="300"/>
      <c r="AN229" s="300"/>
      <c r="AO229" s="300"/>
      <c r="AP229" s="300"/>
      <c r="AQ229" s="300"/>
      <c r="AR229" s="300"/>
      <c r="AS229" s="300"/>
      <c r="AT229" s="300"/>
    </row>
    <row r="230" spans="1:46" ht="15" customHeight="1" x14ac:dyDescent="0.2">
      <c r="A230" s="387" t="s">
        <v>234</v>
      </c>
      <c r="B230" s="379" t="s">
        <v>235</v>
      </c>
      <c r="C230" s="225">
        <f>'Hinnat 2015'!D188</f>
        <v>0.66</v>
      </c>
      <c r="D230" s="222"/>
      <c r="E230" s="223"/>
      <c r="F230" s="224">
        <v>0</v>
      </c>
      <c r="G230" s="225">
        <f>(C230*E230)+(F230*(C230*E230))</f>
        <v>0</v>
      </c>
      <c r="H230" s="226">
        <f>(D230*E230)+(F230*(D230*E230))</f>
        <v>0</v>
      </c>
      <c r="I230" s="602"/>
      <c r="J230" s="602"/>
    </row>
    <row r="231" spans="1:46" ht="15" customHeight="1" x14ac:dyDescent="0.2">
      <c r="A231" s="387" t="s">
        <v>236</v>
      </c>
      <c r="B231" s="379" t="s">
        <v>237</v>
      </c>
      <c r="C231" s="225">
        <f>'Hinnat 2015'!D189</f>
        <v>0.51</v>
      </c>
      <c r="D231" s="222"/>
      <c r="E231" s="223"/>
      <c r="F231" s="224">
        <v>0</v>
      </c>
      <c r="G231" s="225">
        <f>(C231*E231)+(F231*(C231*E231))</f>
        <v>0</v>
      </c>
      <c r="H231" s="226">
        <f>(D231*E231)+(F231*(D231*E231))</f>
        <v>0</v>
      </c>
      <c r="I231" s="602"/>
      <c r="J231" s="602"/>
    </row>
    <row r="232" spans="1:46" ht="15" customHeight="1" x14ac:dyDescent="0.2">
      <c r="A232" s="387" t="s">
        <v>238</v>
      </c>
      <c r="B232" s="379" t="s">
        <v>239</v>
      </c>
      <c r="C232" s="225">
        <f>'Hinnat 2015'!D190</f>
        <v>0.51</v>
      </c>
      <c r="D232" s="222"/>
      <c r="E232" s="223"/>
      <c r="F232" s="224">
        <v>0</v>
      </c>
      <c r="G232" s="225">
        <f>(C232*E232)+(F232*(C232*E232))</f>
        <v>0</v>
      </c>
      <c r="H232" s="226">
        <f>(D232*E232)+(F232*(D232*E232))</f>
        <v>0</v>
      </c>
      <c r="I232" s="602"/>
      <c r="J232" s="602"/>
    </row>
    <row r="233" spans="1:46" ht="15" customHeight="1" x14ac:dyDescent="0.2">
      <c r="A233" s="387" t="s">
        <v>240</v>
      </c>
      <c r="B233" s="379" t="s">
        <v>241</v>
      </c>
      <c r="C233" s="225">
        <f>'Hinnat 2015'!D191</f>
        <v>0.57999999999999996</v>
      </c>
      <c r="D233" s="222"/>
      <c r="E233" s="223"/>
      <c r="F233" s="224">
        <v>0</v>
      </c>
      <c r="G233" s="225">
        <f>(C233*E233)+(F233*(C233*E233))</f>
        <v>0</v>
      </c>
      <c r="H233" s="226">
        <f>(D233*E233)+(F233*(D233*E233))</f>
        <v>0</v>
      </c>
      <c r="I233" s="602"/>
      <c r="J233" s="602"/>
    </row>
    <row r="234" spans="1:46" ht="15" customHeight="1" x14ac:dyDescent="0.2">
      <c r="A234" s="387" t="s">
        <v>242</v>
      </c>
      <c r="B234" s="379" t="s">
        <v>396</v>
      </c>
      <c r="C234" s="225">
        <f>'Hinnat 2015'!D192</f>
        <v>0.71</v>
      </c>
      <c r="D234" s="222"/>
      <c r="E234" s="223"/>
      <c r="F234" s="224">
        <v>0</v>
      </c>
      <c r="G234" s="225">
        <f>(C234*E234)+(F234*(C234*E234))</f>
        <v>0</v>
      </c>
      <c r="H234" s="226">
        <f>(D234*E234)+(F234*(D234*E234))</f>
        <v>0</v>
      </c>
      <c r="I234" s="602"/>
      <c r="J234" s="602"/>
    </row>
    <row r="235" spans="1:46" s="236" customFormat="1" ht="15" customHeight="1" x14ac:dyDescent="0.2">
      <c r="A235" s="253"/>
      <c r="B235" s="254"/>
      <c r="C235" s="233"/>
      <c r="D235" s="195" t="s">
        <v>331</v>
      </c>
      <c r="E235" s="234">
        <f>SUM(E230:E234)</f>
        <v>0</v>
      </c>
      <c r="G235" s="235">
        <f>SUM(G230:G234)</f>
        <v>0</v>
      </c>
      <c r="H235" s="243">
        <f>SUM(H230:H234)</f>
        <v>0</v>
      </c>
    </row>
    <row r="236" spans="1:46" s="295" customFormat="1" ht="14.25" customHeight="1" x14ac:dyDescent="0.2">
      <c r="A236" s="388"/>
      <c r="B236" s="260"/>
      <c r="C236" s="233"/>
      <c r="D236" s="195" t="s">
        <v>382</v>
      </c>
      <c r="G236" s="244"/>
      <c r="H236" s="237">
        <f>MAX(G230:H230)+MAX(G231:H231)+MAX(G232:H232)+MAX(G233:H233)+MAX(G234:H234)</f>
        <v>0</v>
      </c>
    </row>
    <row r="237" spans="1:46" s="295" customFormat="1" ht="15" customHeight="1" x14ac:dyDescent="0.2">
      <c r="A237" s="389"/>
      <c r="B237" s="300"/>
      <c r="C237" s="244"/>
      <c r="E237" s="260"/>
      <c r="F237" s="259"/>
      <c r="G237" s="259"/>
      <c r="H237" s="303"/>
    </row>
    <row r="238" spans="1:46" s="295" customFormat="1" ht="15" customHeight="1" x14ac:dyDescent="0.2">
      <c r="A238" s="195" t="s">
        <v>244</v>
      </c>
      <c r="B238" s="300"/>
      <c r="C238" s="244"/>
      <c r="G238" s="202"/>
      <c r="H238" s="299"/>
    </row>
    <row r="239" spans="1:46" s="295" customFormat="1" ht="15" customHeight="1" x14ac:dyDescent="0.2">
      <c r="A239" s="195" t="s">
        <v>373</v>
      </c>
      <c r="B239" s="300"/>
      <c r="C239" s="244"/>
      <c r="G239" s="202"/>
      <c r="H239" s="299"/>
    </row>
    <row r="240" spans="1:46" s="295" customFormat="1" ht="15" customHeight="1" x14ac:dyDescent="0.2">
      <c r="A240" s="604" t="s">
        <v>374</v>
      </c>
      <c r="B240" s="604"/>
      <c r="C240" s="244"/>
      <c r="G240" s="202"/>
      <c r="H240" s="299"/>
    </row>
    <row r="241" spans="1:46" s="295" customFormat="1" ht="15" customHeight="1" x14ac:dyDescent="0.2">
      <c r="A241" s="196" t="s">
        <v>375</v>
      </c>
      <c r="B241" s="300"/>
      <c r="C241" s="244"/>
      <c r="G241" s="202"/>
      <c r="H241" s="299"/>
    </row>
    <row r="242" spans="1:46" s="295" customFormat="1" ht="15" customHeight="1" x14ac:dyDescent="0.2">
      <c r="A242" s="195"/>
      <c r="B242" s="300"/>
      <c r="C242" s="244"/>
      <c r="G242" s="202"/>
      <c r="H242" s="299"/>
    </row>
    <row r="243" spans="1:46" s="378" customFormat="1" ht="15" customHeight="1" x14ac:dyDescent="0.2">
      <c r="A243" s="382" t="s">
        <v>30</v>
      </c>
      <c r="B243" s="379"/>
      <c r="C243" s="239" t="s">
        <v>376</v>
      </c>
      <c r="D243" s="379" t="s">
        <v>377</v>
      </c>
      <c r="E243" s="240" t="s">
        <v>378</v>
      </c>
      <c r="F243" s="380" t="s">
        <v>379</v>
      </c>
      <c r="G243" s="240" t="s">
        <v>380</v>
      </c>
      <c r="H243" s="262" t="s">
        <v>377</v>
      </c>
      <c r="I243" s="601" t="s">
        <v>381</v>
      </c>
      <c r="J243" s="601"/>
      <c r="K243" s="300"/>
      <c r="L243" s="300"/>
      <c r="M243" s="300"/>
      <c r="N243" s="300"/>
      <c r="O243" s="300"/>
      <c r="P243" s="300"/>
      <c r="Q243" s="300"/>
      <c r="R243" s="300"/>
      <c r="S243" s="300"/>
      <c r="T243" s="300"/>
      <c r="U243" s="300"/>
      <c r="V243" s="300"/>
      <c r="W243" s="300"/>
      <c r="X243" s="300"/>
      <c r="Y243" s="300"/>
      <c r="Z243" s="300"/>
      <c r="AA243" s="300"/>
      <c r="AB243" s="300"/>
      <c r="AC243" s="300"/>
      <c r="AD243" s="300"/>
      <c r="AE243" s="300"/>
      <c r="AF243" s="300"/>
      <c r="AG243" s="300"/>
      <c r="AH243" s="300"/>
      <c r="AI243" s="300"/>
      <c r="AJ243" s="300"/>
      <c r="AK243" s="300"/>
      <c r="AL243" s="300"/>
      <c r="AM243" s="300"/>
      <c r="AN243" s="300"/>
      <c r="AO243" s="300"/>
      <c r="AP243" s="300"/>
      <c r="AQ243" s="300"/>
      <c r="AR243" s="300"/>
      <c r="AS243" s="300"/>
      <c r="AT243" s="300"/>
    </row>
    <row r="244" spans="1:46" ht="15" customHeight="1" x14ac:dyDescent="0.2">
      <c r="A244" s="387" t="s">
        <v>245</v>
      </c>
      <c r="B244" s="379" t="s">
        <v>246</v>
      </c>
      <c r="C244" s="225">
        <f>'Hinnat 2015'!D196</f>
        <v>0.81</v>
      </c>
      <c r="D244" s="222"/>
      <c r="E244" s="223"/>
      <c r="F244" s="224">
        <v>0</v>
      </c>
      <c r="G244" s="225">
        <f>(C244*E244)+(F244*(C244*E244))</f>
        <v>0</v>
      </c>
      <c r="H244" s="226">
        <f>(D244*E244)+(F244*(D244*E244))</f>
        <v>0</v>
      </c>
      <c r="I244" s="602"/>
      <c r="J244" s="602"/>
    </row>
    <row r="245" spans="1:46" ht="15" customHeight="1" x14ac:dyDescent="0.2">
      <c r="A245" s="387" t="s">
        <v>247</v>
      </c>
      <c r="B245" s="379" t="s">
        <v>248</v>
      </c>
      <c r="C245" s="225">
        <f>'Hinnat 2015'!D197</f>
        <v>0.81</v>
      </c>
      <c r="D245" s="222"/>
      <c r="E245" s="223"/>
      <c r="F245" s="224">
        <v>0</v>
      </c>
      <c r="G245" s="225">
        <f>(C245*E245)+(F245*(C245*E245))</f>
        <v>0</v>
      </c>
      <c r="H245" s="226">
        <f>(D245*E245)+(F245*(D245*E245))</f>
        <v>0</v>
      </c>
      <c r="I245" s="602"/>
      <c r="J245" s="602"/>
    </row>
    <row r="246" spans="1:46" s="236" customFormat="1" ht="15" customHeight="1" x14ac:dyDescent="0.2">
      <c r="A246" s="253"/>
      <c r="B246" s="254"/>
      <c r="C246" s="233"/>
      <c r="D246" s="195" t="s">
        <v>331</v>
      </c>
      <c r="E246" s="234">
        <f>SUM(E244:E245)</f>
        <v>0</v>
      </c>
      <c r="G246" s="235">
        <f>SUM(G244:G245)</f>
        <v>0</v>
      </c>
      <c r="H246" s="243">
        <f>SUM(H244:H245)</f>
        <v>0</v>
      </c>
    </row>
    <row r="247" spans="1:46" s="236" customFormat="1" ht="15" customHeight="1" x14ac:dyDescent="0.2">
      <c r="A247" s="253"/>
      <c r="B247" s="254"/>
      <c r="C247" s="233"/>
      <c r="D247" s="195" t="s">
        <v>382</v>
      </c>
      <c r="E247" s="254"/>
      <c r="F247" s="394"/>
      <c r="G247" s="261"/>
      <c r="H247" s="237">
        <f>MAX(G244:H244)+MAX(G245:H245)</f>
        <v>0</v>
      </c>
    </row>
    <row r="248" spans="1:46" ht="15" customHeight="1" x14ac:dyDescent="0.2">
      <c r="A248" s="388"/>
      <c r="B248" s="260"/>
      <c r="C248" s="233"/>
      <c r="D248" s="209"/>
      <c r="G248" s="244"/>
      <c r="H248" s="244"/>
    </row>
    <row r="249" spans="1:46" ht="15" customHeight="1" x14ac:dyDescent="0.2">
      <c r="A249" s="195" t="s">
        <v>249</v>
      </c>
      <c r="B249" s="295"/>
      <c r="C249" s="244"/>
      <c r="G249" s="202"/>
      <c r="H249" s="299"/>
    </row>
    <row r="250" spans="1:46" ht="15" customHeight="1" x14ac:dyDescent="0.2">
      <c r="A250" s="195" t="s">
        <v>373</v>
      </c>
      <c r="B250" s="295"/>
      <c r="C250" s="244"/>
      <c r="G250" s="202"/>
      <c r="H250" s="299"/>
    </row>
    <row r="251" spans="1:46" ht="15" customHeight="1" x14ac:dyDescent="0.2">
      <c r="A251" s="195"/>
      <c r="B251" s="295"/>
      <c r="C251" s="244"/>
      <c r="G251" s="202"/>
      <c r="H251" s="299"/>
    </row>
    <row r="252" spans="1:46" s="378" customFormat="1" ht="15" customHeight="1" x14ac:dyDescent="0.2">
      <c r="A252" s="382" t="s">
        <v>30</v>
      </c>
      <c r="B252" s="379"/>
      <c r="C252" s="262" t="s">
        <v>376</v>
      </c>
      <c r="D252" s="379" t="s">
        <v>377</v>
      </c>
      <c r="E252" s="240" t="s">
        <v>378</v>
      </c>
      <c r="F252" s="380" t="s">
        <v>379</v>
      </c>
      <c r="G252" s="240" t="s">
        <v>380</v>
      </c>
      <c r="H252" s="262" t="s">
        <v>377</v>
      </c>
      <c r="I252" s="601" t="s">
        <v>381</v>
      </c>
      <c r="J252" s="601"/>
      <c r="K252" s="300"/>
      <c r="L252" s="300"/>
      <c r="M252" s="300"/>
      <c r="N252" s="300"/>
      <c r="O252" s="300"/>
      <c r="P252" s="300"/>
      <c r="Q252" s="300"/>
      <c r="R252" s="300"/>
      <c r="S252" s="300"/>
      <c r="T252" s="300"/>
      <c r="U252" s="300"/>
      <c r="V252" s="300"/>
      <c r="W252" s="300"/>
      <c r="X252" s="300"/>
      <c r="Y252" s="300"/>
      <c r="Z252" s="300"/>
      <c r="AA252" s="300"/>
      <c r="AB252" s="300"/>
      <c r="AC252" s="300"/>
      <c r="AD252" s="300"/>
      <c r="AE252" s="300"/>
      <c r="AF252" s="300"/>
      <c r="AG252" s="300"/>
      <c r="AH252" s="300"/>
      <c r="AI252" s="300"/>
      <c r="AJ252" s="300"/>
      <c r="AK252" s="300"/>
      <c r="AL252" s="300"/>
      <c r="AM252" s="300"/>
      <c r="AN252" s="300"/>
      <c r="AO252" s="300"/>
      <c r="AP252" s="300"/>
      <c r="AQ252" s="300"/>
      <c r="AR252" s="300"/>
      <c r="AS252" s="300"/>
      <c r="AT252" s="300"/>
    </row>
    <row r="253" spans="1:46" ht="15" customHeight="1" x14ac:dyDescent="0.2">
      <c r="A253" s="387" t="s">
        <v>250</v>
      </c>
      <c r="B253" s="379" t="s">
        <v>251</v>
      </c>
      <c r="C253" s="225">
        <f>'Hinnat 2015'!D200</f>
        <v>1.55</v>
      </c>
      <c r="D253" s="222"/>
      <c r="E253" s="223"/>
      <c r="F253" s="224">
        <v>0</v>
      </c>
      <c r="G253" s="225">
        <f>(C253*E253)+(F253*(C253*E253))</f>
        <v>0</v>
      </c>
      <c r="H253" s="226">
        <f>(D253*E253)+(F253*(D253*E253))</f>
        <v>0</v>
      </c>
      <c r="I253" s="602"/>
      <c r="J253" s="602"/>
    </row>
    <row r="254" spans="1:46" ht="15" customHeight="1" x14ac:dyDescent="0.2">
      <c r="A254" s="387" t="s">
        <v>252</v>
      </c>
      <c r="B254" s="379" t="s">
        <v>253</v>
      </c>
      <c r="C254" s="225">
        <f>'Hinnat 2015'!D201</f>
        <v>1.89</v>
      </c>
      <c r="D254" s="222"/>
      <c r="E254" s="223"/>
      <c r="F254" s="224">
        <v>0</v>
      </c>
      <c r="G254" s="225">
        <f>(C254*E254)+(F254*(C254*E254))</f>
        <v>0</v>
      </c>
      <c r="H254" s="226">
        <f>(D254*E254)+(F254*(D254*E254))</f>
        <v>0</v>
      </c>
      <c r="I254" s="602"/>
      <c r="J254" s="602"/>
    </row>
    <row r="255" spans="1:46" s="236" customFormat="1" ht="15" customHeight="1" x14ac:dyDescent="0.2">
      <c r="A255" s="253"/>
      <c r="B255" s="254"/>
      <c r="C255" s="233"/>
      <c r="D255" s="195" t="s">
        <v>331</v>
      </c>
      <c r="E255" s="234">
        <f>SUM(E253:E254)</f>
        <v>0</v>
      </c>
      <c r="G255" s="235">
        <f>SUM(G253:G254)</f>
        <v>0</v>
      </c>
      <c r="H255" s="243">
        <f>SUM(H253:H254)</f>
        <v>0</v>
      </c>
    </row>
    <row r="256" spans="1:46" s="295" customFormat="1" ht="15" customHeight="1" x14ac:dyDescent="0.2">
      <c r="A256" s="388"/>
      <c r="B256" s="260"/>
      <c r="C256" s="233"/>
      <c r="D256" s="195" t="s">
        <v>382</v>
      </c>
      <c r="G256" s="244"/>
      <c r="H256" s="237">
        <f>MAX(G253:H253)+MAX(G254:H254)</f>
        <v>0</v>
      </c>
    </row>
    <row r="257" spans="1:46" ht="15" customHeight="1" x14ac:dyDescent="0.2">
      <c r="A257" s="388"/>
      <c r="B257" s="300"/>
      <c r="C257" s="233"/>
      <c r="D257" s="209"/>
      <c r="E257" s="251"/>
      <c r="F257" s="256"/>
      <c r="G257" s="259"/>
      <c r="H257" s="229"/>
    </row>
    <row r="258" spans="1:46" ht="15" customHeight="1" x14ac:dyDescent="0.2">
      <c r="A258" s="390" t="s">
        <v>254</v>
      </c>
      <c r="B258" s="295"/>
      <c r="C258" s="244"/>
      <c r="G258" s="202"/>
      <c r="H258" s="299"/>
    </row>
    <row r="259" spans="1:46" ht="15" customHeight="1" x14ac:dyDescent="0.2">
      <c r="A259" s="195"/>
      <c r="B259" s="295"/>
      <c r="C259" s="244"/>
      <c r="G259" s="202"/>
      <c r="H259" s="299"/>
    </row>
    <row r="260" spans="1:46" ht="15" customHeight="1" x14ac:dyDescent="0.2">
      <c r="A260" s="195" t="s">
        <v>373</v>
      </c>
      <c r="B260" s="295"/>
      <c r="C260" s="244"/>
      <c r="G260" s="202"/>
      <c r="H260" s="299"/>
    </row>
    <row r="261" spans="1:46" s="378" customFormat="1" ht="15" customHeight="1" x14ac:dyDescent="0.2">
      <c r="A261" s="382" t="s">
        <v>30</v>
      </c>
      <c r="B261" s="379"/>
      <c r="C261" s="262" t="s">
        <v>376</v>
      </c>
      <c r="D261" s="379" t="s">
        <v>377</v>
      </c>
      <c r="E261" s="240" t="s">
        <v>378</v>
      </c>
      <c r="F261" s="380" t="s">
        <v>379</v>
      </c>
      <c r="G261" s="240" t="s">
        <v>380</v>
      </c>
      <c r="H261" s="262" t="s">
        <v>377</v>
      </c>
      <c r="I261" s="601" t="s">
        <v>381</v>
      </c>
      <c r="J261" s="601"/>
      <c r="K261" s="300"/>
      <c r="L261" s="300"/>
      <c r="M261" s="300"/>
      <c r="N261" s="300"/>
      <c r="O261" s="300"/>
      <c r="P261" s="300"/>
      <c r="Q261" s="300"/>
      <c r="R261" s="300"/>
      <c r="S261" s="300"/>
      <c r="T261" s="300"/>
      <c r="U261" s="300"/>
      <c r="V261" s="300"/>
      <c r="W261" s="300"/>
      <c r="X261" s="300"/>
      <c r="Y261" s="300"/>
      <c r="Z261" s="300"/>
      <c r="AA261" s="300"/>
      <c r="AB261" s="300"/>
      <c r="AC261" s="300"/>
      <c r="AD261" s="300"/>
      <c r="AE261" s="300"/>
      <c r="AF261" s="300"/>
      <c r="AG261" s="300"/>
      <c r="AH261" s="300"/>
      <c r="AI261" s="300"/>
      <c r="AJ261" s="300"/>
      <c r="AK261" s="300"/>
      <c r="AL261" s="300"/>
      <c r="AM261" s="300"/>
      <c r="AN261" s="300"/>
      <c r="AO261" s="300"/>
      <c r="AP261" s="300"/>
      <c r="AQ261" s="300"/>
      <c r="AR261" s="300"/>
      <c r="AS261" s="300"/>
      <c r="AT261" s="300"/>
    </row>
    <row r="262" spans="1:46" ht="15" customHeight="1" x14ac:dyDescent="0.2">
      <c r="A262" s="387" t="s">
        <v>255</v>
      </c>
      <c r="B262" s="379" t="s">
        <v>256</v>
      </c>
      <c r="C262" s="225">
        <f>'Hinnat 2015'!D204</f>
        <v>0.66</v>
      </c>
      <c r="D262" s="222"/>
      <c r="E262" s="263"/>
      <c r="F262" s="224">
        <v>0</v>
      </c>
      <c r="G262" s="225">
        <f>(C262*E262)+(F262*(C262*E262))</f>
        <v>0</v>
      </c>
      <c r="H262" s="226">
        <f>(D262*E262)+(F262*(D262*E262))</f>
        <v>0</v>
      </c>
      <c r="I262" s="602"/>
      <c r="J262" s="602"/>
    </row>
    <row r="263" spans="1:46" s="295" customFormat="1" ht="15" customHeight="1" x14ac:dyDescent="0.2">
      <c r="A263" s="388"/>
      <c r="B263" s="260"/>
      <c r="C263" s="229"/>
      <c r="D263" s="195" t="s">
        <v>382</v>
      </c>
      <c r="G263" s="244"/>
      <c r="H263" s="237">
        <f>MAX(G261:H261)</f>
        <v>0</v>
      </c>
    </row>
    <row r="264" spans="1:46" ht="15" customHeight="1" x14ac:dyDescent="0.2">
      <c r="A264" s="238"/>
      <c r="B264" s="256"/>
      <c r="C264" s="212"/>
      <c r="D264" s="209"/>
      <c r="E264" s="251"/>
      <c r="F264" s="256"/>
      <c r="G264" s="264"/>
      <c r="H264" s="264"/>
    </row>
    <row r="265" spans="1:46" ht="15" customHeight="1" x14ac:dyDescent="0.2">
      <c r="A265" s="238"/>
      <c r="B265" s="198"/>
      <c r="C265" s="212"/>
      <c r="D265" s="209"/>
      <c r="E265" s="256"/>
      <c r="F265" s="256"/>
      <c r="G265" s="258"/>
      <c r="H265" s="264"/>
    </row>
    <row r="266" spans="1:46" ht="15" customHeight="1" x14ac:dyDescent="0.2">
      <c r="A266" s="238"/>
      <c r="B266" s="209"/>
      <c r="C266" s="212"/>
      <c r="D266" s="209"/>
      <c r="E266" s="256"/>
      <c r="F266" s="256"/>
      <c r="G266" s="264"/>
      <c r="H266" s="264"/>
    </row>
    <row r="267" spans="1:46" ht="15" customHeight="1" x14ac:dyDescent="0.2">
      <c r="A267" s="238"/>
      <c r="B267" s="209"/>
      <c r="C267" s="212"/>
      <c r="D267" s="209"/>
      <c r="E267" s="251"/>
      <c r="F267" s="256"/>
      <c r="G267" s="264"/>
      <c r="H267" s="264"/>
    </row>
    <row r="268" spans="1:46" ht="15" customHeight="1" x14ac:dyDescent="0.25">
      <c r="A268" s="238"/>
      <c r="B268" s="245" t="s">
        <v>397</v>
      </c>
      <c r="C268" s="212"/>
      <c r="D268" s="209"/>
      <c r="E268" s="198"/>
      <c r="F268" s="209"/>
      <c r="G268" s="264"/>
    </row>
    <row r="269" spans="1:46" s="45" customFormat="1" ht="15" customHeight="1" x14ac:dyDescent="0.25">
      <c r="A269" s="265"/>
      <c r="B269" s="95" t="s">
        <v>398</v>
      </c>
      <c r="C269" s="266" t="s">
        <v>399</v>
      </c>
      <c r="D269" s="207" t="s">
        <v>400</v>
      </c>
      <c r="E269" s="207" t="s">
        <v>401</v>
      </c>
      <c r="F269" s="95"/>
      <c r="G269" s="369"/>
      <c r="H269" s="397"/>
    </row>
    <row r="270" spans="1:46" s="45" customFormat="1" ht="15" customHeight="1" x14ac:dyDescent="0.2">
      <c r="A270" s="265"/>
      <c r="B270" s="220"/>
      <c r="C270" s="268"/>
      <c r="D270" s="269"/>
      <c r="E270" s="270">
        <f t="shared" ref="E270:E279" si="11">C270*D270</f>
        <v>0</v>
      </c>
      <c r="F270" s="95"/>
      <c r="G270" s="369"/>
      <c r="H270" s="397"/>
    </row>
    <row r="271" spans="1:46" s="45" customFormat="1" ht="15" customHeight="1" x14ac:dyDescent="0.2">
      <c r="A271" s="265"/>
      <c r="B271" s="220"/>
      <c r="C271" s="268"/>
      <c r="D271" s="269"/>
      <c r="E271" s="270">
        <f t="shared" si="11"/>
        <v>0</v>
      </c>
      <c r="F271" s="95"/>
      <c r="G271" s="369"/>
      <c r="H271" s="397"/>
    </row>
    <row r="272" spans="1:46" s="45" customFormat="1" ht="15" customHeight="1" x14ac:dyDescent="0.2">
      <c r="A272" s="265"/>
      <c r="B272" s="220"/>
      <c r="C272" s="268"/>
      <c r="D272" s="269"/>
      <c r="E272" s="270">
        <f t="shared" si="11"/>
        <v>0</v>
      </c>
      <c r="F272" s="95"/>
      <c r="G272" s="369"/>
      <c r="H272" s="397"/>
    </row>
    <row r="273" spans="1:10" s="45" customFormat="1" ht="15" customHeight="1" x14ac:dyDescent="0.2">
      <c r="A273" s="265"/>
      <c r="B273" s="220"/>
      <c r="C273" s="268"/>
      <c r="D273" s="269"/>
      <c r="E273" s="270">
        <f t="shared" si="11"/>
        <v>0</v>
      </c>
      <c r="F273" s="95"/>
      <c r="G273" s="369"/>
      <c r="H273" s="397"/>
    </row>
    <row r="274" spans="1:10" s="45" customFormat="1" ht="15" customHeight="1" x14ac:dyDescent="0.2">
      <c r="A274" s="265"/>
      <c r="B274" s="220"/>
      <c r="C274" s="268"/>
      <c r="D274" s="269"/>
      <c r="E274" s="270">
        <f t="shared" si="11"/>
        <v>0</v>
      </c>
      <c r="F274" s="95"/>
      <c r="G274" s="369"/>
      <c r="H274" s="397"/>
    </row>
    <row r="275" spans="1:10" s="45" customFormat="1" ht="15" customHeight="1" x14ac:dyDescent="0.2">
      <c r="A275" s="265"/>
      <c r="B275" s="220"/>
      <c r="C275" s="268"/>
      <c r="D275" s="269"/>
      <c r="E275" s="270">
        <f t="shared" si="11"/>
        <v>0</v>
      </c>
      <c r="F275" s="95"/>
      <c r="G275" s="369"/>
      <c r="H275" s="397"/>
      <c r="I275" s="200"/>
      <c r="J275" s="200"/>
    </row>
    <row r="276" spans="1:10" ht="15" customHeight="1" x14ac:dyDescent="0.2">
      <c r="A276" s="238"/>
      <c r="B276" s="220"/>
      <c r="C276" s="268"/>
      <c r="D276" s="269"/>
      <c r="E276" s="270">
        <f t="shared" si="11"/>
        <v>0</v>
      </c>
      <c r="F276" s="209"/>
      <c r="G276" s="264"/>
    </row>
    <row r="277" spans="1:10" ht="15" customHeight="1" x14ac:dyDescent="0.2">
      <c r="A277" s="238"/>
      <c r="B277" s="220"/>
      <c r="C277" s="268"/>
      <c r="D277" s="269"/>
      <c r="E277" s="270">
        <f t="shared" si="11"/>
        <v>0</v>
      </c>
      <c r="F277" s="209"/>
      <c r="G277" s="264"/>
    </row>
    <row r="278" spans="1:10" ht="15" customHeight="1" x14ac:dyDescent="0.2">
      <c r="A278" s="238"/>
      <c r="B278" s="220"/>
      <c r="C278" s="268"/>
      <c r="D278" s="269"/>
      <c r="E278" s="270">
        <f t="shared" si="11"/>
        <v>0</v>
      </c>
      <c r="F278" s="209"/>
      <c r="G278" s="264"/>
    </row>
    <row r="279" spans="1:10" ht="15" customHeight="1" x14ac:dyDescent="0.2">
      <c r="A279" s="238"/>
      <c r="B279" s="220"/>
      <c r="C279" s="268"/>
      <c r="D279" s="269"/>
      <c r="E279" s="270">
        <f t="shared" si="11"/>
        <v>0</v>
      </c>
      <c r="F279" s="209"/>
      <c r="G279" s="264"/>
    </row>
    <row r="280" spans="1:10" ht="15" customHeight="1" x14ac:dyDescent="0.25">
      <c r="A280" s="238"/>
      <c r="B280" s="293" t="s">
        <v>331</v>
      </c>
      <c r="C280" s="279">
        <f>SUM(C270:C279)</f>
        <v>0</v>
      </c>
      <c r="D280" s="294"/>
      <c r="E280" s="270">
        <f>SUM(E270:E279)</f>
        <v>0</v>
      </c>
      <c r="F280" s="209"/>
      <c r="G280" s="264"/>
    </row>
    <row r="281" spans="1:10" s="211" customFormat="1" ht="15" customHeight="1" x14ac:dyDescent="0.2">
      <c r="A281" s="271"/>
      <c r="B281" s="272"/>
      <c r="C281" s="212"/>
      <c r="D281" s="272"/>
      <c r="E281" s="272"/>
      <c r="F281" s="272"/>
      <c r="G281" s="368"/>
      <c r="H281" s="400"/>
      <c r="J281" s="273"/>
    </row>
    <row r="282" spans="1:10" s="211" customFormat="1" ht="15" customHeight="1" x14ac:dyDescent="0.2">
      <c r="A282" s="271"/>
      <c r="B282" s="272"/>
      <c r="C282" s="212"/>
      <c r="D282" s="272"/>
      <c r="E282" s="272"/>
      <c r="F282" s="272"/>
      <c r="G282" s="368"/>
      <c r="H282" s="400"/>
      <c r="J282" s="273"/>
    </row>
    <row r="283" spans="1:10" s="160" customFormat="1" ht="15" customHeight="1" x14ac:dyDescent="0.25">
      <c r="A283" s="205"/>
      <c r="B283" s="207"/>
      <c r="C283" s="266"/>
      <c r="D283" s="207"/>
      <c r="E283" s="205"/>
      <c r="F283" s="205"/>
      <c r="G283" s="205"/>
      <c r="H283" s="401"/>
      <c r="J283" s="205"/>
    </row>
    <row r="284" spans="1:10" s="160" customFormat="1" ht="15" customHeight="1" x14ac:dyDescent="0.25">
      <c r="A284" s="402"/>
      <c r="B284" s="403" t="s">
        <v>416</v>
      </c>
      <c r="C284" s="404"/>
      <c r="D284" s="403"/>
      <c r="E284" s="403"/>
      <c r="F284" s="403"/>
      <c r="G284" s="403"/>
      <c r="H284" s="404"/>
      <c r="I284" s="405"/>
      <c r="J284" s="205"/>
    </row>
    <row r="285" spans="1:10" s="160" customFormat="1" ht="15" customHeight="1" x14ac:dyDescent="0.25">
      <c r="A285" s="406"/>
      <c r="B285" s="207"/>
      <c r="C285" s="266"/>
      <c r="D285" s="207"/>
      <c r="E285" s="207"/>
      <c r="F285" s="207"/>
      <c r="G285" s="207"/>
      <c r="H285" s="266"/>
      <c r="I285" s="407"/>
      <c r="J285" s="205"/>
    </row>
    <row r="286" spans="1:10" s="160" customFormat="1" ht="15" customHeight="1" x14ac:dyDescent="0.25">
      <c r="A286" s="406"/>
      <c r="B286" s="290" t="s">
        <v>403</v>
      </c>
      <c r="C286" s="266"/>
      <c r="D286" s="240" t="s">
        <v>378</v>
      </c>
      <c r="E286" s="279">
        <f>SUM(E30,E69,E118,E143,E178,E203,E217,E235,E246,E255,E262)</f>
        <v>0</v>
      </c>
      <c r="F286" s="240" t="s">
        <v>380</v>
      </c>
      <c r="G286" s="280">
        <f>SUM(G30,G69,G118,G143,G178,G203,G217,G235,G246,G255,G262)</f>
        <v>0</v>
      </c>
      <c r="H286" s="252">
        <f>SUM(H30,H69,H118,H143,H178,H203,H217,H235,H246,H255,H262)</f>
        <v>0</v>
      </c>
      <c r="I286" s="407"/>
      <c r="J286" s="205"/>
    </row>
    <row r="287" spans="1:10" s="160" customFormat="1" ht="15" customHeight="1" x14ac:dyDescent="0.25">
      <c r="A287" s="406"/>
      <c r="B287" s="290"/>
      <c r="C287" s="266"/>
      <c r="D287" s="281"/>
      <c r="E287" s="233"/>
      <c r="F287" s="281"/>
      <c r="G287" s="282"/>
      <c r="H287" s="233"/>
      <c r="I287" s="407"/>
      <c r="J287" s="205"/>
    </row>
    <row r="288" spans="1:10" s="160" customFormat="1" ht="15" customHeight="1" x14ac:dyDescent="0.25">
      <c r="A288" s="406"/>
      <c r="B288" s="290" t="s">
        <v>404</v>
      </c>
      <c r="C288" s="266"/>
      <c r="D288" s="240" t="s">
        <v>378</v>
      </c>
      <c r="E288" s="279">
        <f>SUM(E69,E118,E143,E178,E203,E217,E235,E246,E255,E262)</f>
        <v>0</v>
      </c>
      <c r="F288" s="240" t="s">
        <v>380</v>
      </c>
      <c r="G288" s="280">
        <f>SUM(G118,G143,G178,G203,G217,G235,G246,G255,G262)</f>
        <v>0</v>
      </c>
      <c r="H288" s="252">
        <f>SUM(H118,H143,H178,H203,H217,H235,H246,H255,H262)</f>
        <v>0</v>
      </c>
      <c r="I288" s="407"/>
      <c r="J288" s="205"/>
    </row>
    <row r="289" spans="1:10" s="160" customFormat="1" ht="15" customHeight="1" x14ac:dyDescent="0.25">
      <c r="A289" s="406"/>
      <c r="B289" s="290"/>
      <c r="C289" s="266"/>
      <c r="D289" s="281"/>
      <c r="E289" s="233"/>
      <c r="F289" s="281"/>
      <c r="G289" s="282"/>
      <c r="H289" s="233"/>
      <c r="I289" s="407"/>
      <c r="J289" s="205"/>
    </row>
    <row r="290" spans="1:10" s="160" customFormat="1" ht="15" customHeight="1" x14ac:dyDescent="0.25">
      <c r="A290" s="406"/>
      <c r="B290" s="290" t="s">
        <v>405</v>
      </c>
      <c r="C290" s="266"/>
      <c r="D290" s="240" t="s">
        <v>378</v>
      </c>
      <c r="E290" s="279">
        <f>SUM(E30,E69)</f>
        <v>0</v>
      </c>
      <c r="F290" s="240" t="s">
        <v>380</v>
      </c>
      <c r="G290" s="280">
        <f>SUM(G30,G69)</f>
        <v>0</v>
      </c>
      <c r="H290" s="252">
        <f>SUM(H30,H69)</f>
        <v>0</v>
      </c>
      <c r="I290" s="407"/>
      <c r="J290" s="205"/>
    </row>
    <row r="291" spans="1:10" s="160" customFormat="1" ht="15" customHeight="1" x14ac:dyDescent="0.25">
      <c r="A291" s="406"/>
      <c r="B291" s="290"/>
      <c r="C291" s="266"/>
      <c r="D291" s="281"/>
      <c r="E291" s="282"/>
      <c r="F291" s="281"/>
      <c r="G291" s="186"/>
      <c r="H291" s="305"/>
      <c r="I291" s="407"/>
      <c r="J291" s="205"/>
    </row>
    <row r="292" spans="1:10" s="160" customFormat="1" ht="15" customHeight="1" x14ac:dyDescent="0.25">
      <c r="A292" s="406"/>
      <c r="B292" s="290" t="s">
        <v>406</v>
      </c>
      <c r="C292" s="266"/>
      <c r="D292" s="240" t="s">
        <v>378</v>
      </c>
      <c r="E292" s="279">
        <f>C280</f>
        <v>0</v>
      </c>
      <c r="F292" s="240" t="s">
        <v>380</v>
      </c>
      <c r="G292" s="283">
        <f>E280</f>
        <v>0</v>
      </c>
      <c r="H292" s="261"/>
      <c r="I292" s="407"/>
      <c r="J292" s="205"/>
    </row>
    <row r="293" spans="1:10" s="160" customFormat="1" ht="15" customHeight="1" x14ac:dyDescent="0.25">
      <c r="A293" s="406"/>
      <c r="B293" s="290"/>
      <c r="C293" s="266"/>
      <c r="D293" s="281"/>
      <c r="E293" s="284"/>
      <c r="F293" s="296"/>
      <c r="G293" s="284"/>
      <c r="H293" s="261"/>
      <c r="I293" s="407"/>
      <c r="J293" s="205"/>
    </row>
    <row r="294" spans="1:10" s="160" customFormat="1" ht="15" customHeight="1" x14ac:dyDescent="0.25">
      <c r="A294" s="406"/>
      <c r="B294" s="290" t="s">
        <v>417</v>
      </c>
      <c r="C294" s="266"/>
      <c r="D294" s="237">
        <f>H31+H70+H119+H144+H179+H204+H218+H236+H247+H256+H263+E280</f>
        <v>0</v>
      </c>
      <c r="E294" s="284"/>
      <c r="F294" s="296"/>
      <c r="G294" s="284"/>
      <c r="H294" s="261"/>
      <c r="I294" s="407"/>
      <c r="J294" s="205"/>
    </row>
    <row r="295" spans="1:10" s="160" customFormat="1" ht="15" customHeight="1" x14ac:dyDescent="0.25">
      <c r="A295" s="409"/>
      <c r="B295" s="410"/>
      <c r="C295" s="411"/>
      <c r="D295" s="288"/>
      <c r="E295" s="287"/>
      <c r="F295" s="288"/>
      <c r="G295" s="289"/>
      <c r="H295" s="287"/>
      <c r="I295" s="416"/>
      <c r="J295" s="205"/>
    </row>
    <row r="296" spans="1:10" s="160" customFormat="1" ht="15" customHeight="1" x14ac:dyDescent="0.25">
      <c r="A296" s="207"/>
      <c r="B296" s="290"/>
      <c r="C296" s="266"/>
      <c r="D296" s="207"/>
      <c r="E296" s="207"/>
      <c r="F296" s="207"/>
      <c r="G296" s="207"/>
      <c r="H296" s="266"/>
      <c r="I296" s="207"/>
      <c r="J296" s="205"/>
    </row>
    <row r="297" spans="1:10" s="160" customFormat="1" ht="15" customHeight="1" x14ac:dyDescent="0.25">
      <c r="A297" s="207"/>
      <c r="B297" s="290"/>
      <c r="C297" s="266"/>
      <c r="D297" s="207"/>
      <c r="E297" s="207"/>
      <c r="F297" s="207"/>
      <c r="G297" s="207"/>
      <c r="H297" s="266"/>
      <c r="I297" s="207"/>
      <c r="J297" s="205"/>
    </row>
    <row r="298" spans="1:10" s="160" customFormat="1" ht="15" customHeight="1" x14ac:dyDescent="0.25">
      <c r="B298" s="207" t="s">
        <v>408</v>
      </c>
      <c r="E298" s="291" t="s">
        <v>409</v>
      </c>
      <c r="G298" s="207" t="s">
        <v>410</v>
      </c>
      <c r="H298" s="401"/>
      <c r="I298" s="205"/>
      <c r="J298" s="205"/>
    </row>
    <row r="299" spans="1:10" s="160" customFormat="1" ht="15" customHeight="1" x14ac:dyDescent="0.25">
      <c r="A299" s="205"/>
      <c r="B299" s="108"/>
      <c r="C299" s="266"/>
      <c r="D299" s="207"/>
      <c r="E299" s="205"/>
      <c r="F299" s="207"/>
      <c r="G299" s="207"/>
      <c r="H299" s="401"/>
      <c r="I299" s="205"/>
      <c r="J299" s="205"/>
    </row>
    <row r="300" spans="1:10" s="160" customFormat="1" ht="15" customHeight="1" x14ac:dyDescent="0.25">
      <c r="A300" s="205"/>
      <c r="B300" s="108" t="s">
        <v>268</v>
      </c>
      <c r="E300" s="205"/>
      <c r="F300" s="207"/>
      <c r="G300" s="207"/>
      <c r="H300" s="401"/>
      <c r="I300" s="205"/>
      <c r="J300" s="205"/>
    </row>
    <row r="301" spans="1:10" s="211" customFormat="1" ht="15" customHeight="1" x14ac:dyDescent="0.2">
      <c r="A301" s="273"/>
      <c r="C301" s="212"/>
      <c r="D301" s="272"/>
      <c r="E301" s="273"/>
      <c r="F301" s="272"/>
      <c r="G301" s="272"/>
      <c r="H301" s="400"/>
      <c r="I301" s="273"/>
      <c r="J301" s="273"/>
    </row>
    <row r="302" spans="1:10" ht="15" customHeight="1" x14ac:dyDescent="0.2">
      <c r="B302" s="209"/>
      <c r="C302" s="208"/>
      <c r="D302" s="209"/>
      <c r="F302" s="209"/>
      <c r="G302" s="365"/>
    </row>
    <row r="303" spans="1:10" ht="15" customHeight="1" x14ac:dyDescent="0.2">
      <c r="B303" s="209"/>
      <c r="C303" s="208"/>
      <c r="D303" s="209"/>
      <c r="F303" s="209"/>
      <c r="G303" s="365"/>
    </row>
    <row r="304" spans="1:10" ht="15" customHeight="1" x14ac:dyDescent="0.2">
      <c r="B304" s="209"/>
      <c r="C304" s="208"/>
      <c r="D304" s="209"/>
      <c r="F304" s="209"/>
      <c r="G304" s="365"/>
    </row>
    <row r="305" ht="15" customHeight="1" x14ac:dyDescent="0.2"/>
    <row r="306" ht="15" customHeight="1" x14ac:dyDescent="0.2"/>
    <row r="324" spans="4:4" x14ac:dyDescent="0.2">
      <c r="D324" s="292"/>
    </row>
  </sheetData>
  <sheetProtection password="A274" sheet="1" objects="1" scenarios="1"/>
  <mergeCells count="138">
    <mergeCell ref="D2:E2"/>
    <mergeCell ref="A5:C5"/>
    <mergeCell ref="A12:B12"/>
    <mergeCell ref="I16:J16"/>
    <mergeCell ref="I17:J17"/>
    <mergeCell ref="I18:J18"/>
    <mergeCell ref="I19:J19"/>
    <mergeCell ref="I20:J20"/>
    <mergeCell ref="I21:J21"/>
    <mergeCell ref="I23:J23"/>
    <mergeCell ref="I24:J24"/>
    <mergeCell ref="I25:J25"/>
    <mergeCell ref="I26:J26"/>
    <mergeCell ref="I27:J27"/>
    <mergeCell ref="A33:C33"/>
    <mergeCell ref="A34:C34"/>
    <mergeCell ref="I45:J45"/>
    <mergeCell ref="I47:J47"/>
    <mergeCell ref="I48:J48"/>
    <mergeCell ref="I49:J49"/>
    <mergeCell ref="I50:J50"/>
    <mergeCell ref="I51:J51"/>
    <mergeCell ref="I52:J52"/>
    <mergeCell ref="I54:J54"/>
    <mergeCell ref="I55:J55"/>
    <mergeCell ref="I56:J56"/>
    <mergeCell ref="I57:J57"/>
    <mergeCell ref="I58:J58"/>
    <mergeCell ref="I59:J59"/>
    <mergeCell ref="I61:J61"/>
    <mergeCell ref="I62:J62"/>
    <mergeCell ref="I63:J63"/>
    <mergeCell ref="I64:J64"/>
    <mergeCell ref="I65:J65"/>
    <mergeCell ref="I66:J66"/>
    <mergeCell ref="I67:J67"/>
    <mergeCell ref="I68:J68"/>
    <mergeCell ref="A72:C72"/>
    <mergeCell ref="A80:B80"/>
    <mergeCell ref="I83:J83"/>
    <mergeCell ref="I85:J85"/>
    <mergeCell ref="I86:J86"/>
    <mergeCell ref="I87:J87"/>
    <mergeCell ref="I88:J88"/>
    <mergeCell ref="I89:J89"/>
    <mergeCell ref="I91:J91"/>
    <mergeCell ref="I92:J92"/>
    <mergeCell ref="I93:J93"/>
    <mergeCell ref="I94:J94"/>
    <mergeCell ref="I96:J96"/>
    <mergeCell ref="I97:J97"/>
    <mergeCell ref="I98:J98"/>
    <mergeCell ref="I99:J99"/>
    <mergeCell ref="I100:J100"/>
    <mergeCell ref="I101:J101"/>
    <mergeCell ref="I102:J102"/>
    <mergeCell ref="I104:J104"/>
    <mergeCell ref="I105:J105"/>
    <mergeCell ref="I106:J106"/>
    <mergeCell ref="I107:J107"/>
    <mergeCell ref="I109:J109"/>
    <mergeCell ref="I110:J110"/>
    <mergeCell ref="I111:J111"/>
    <mergeCell ref="I113:J113"/>
    <mergeCell ref="I114:J114"/>
    <mergeCell ref="I115:J115"/>
    <mergeCell ref="I116:J116"/>
    <mergeCell ref="I117:J117"/>
    <mergeCell ref="A121:C121"/>
    <mergeCell ref="A129:B129"/>
    <mergeCell ref="I132:J132"/>
    <mergeCell ref="I133:J133"/>
    <mergeCell ref="I135:J135"/>
    <mergeCell ref="I136:J136"/>
    <mergeCell ref="I137:J137"/>
    <mergeCell ref="I138:J138"/>
    <mergeCell ref="I139:J139"/>
    <mergeCell ref="I140:J140"/>
    <mergeCell ref="I142:J142"/>
    <mergeCell ref="A146:C146"/>
    <mergeCell ref="I155:J155"/>
    <mergeCell ref="I156:J156"/>
    <mergeCell ref="I157:J157"/>
    <mergeCell ref="I158:J158"/>
    <mergeCell ref="I159:J159"/>
    <mergeCell ref="I160:J160"/>
    <mergeCell ref="I161:J161"/>
    <mergeCell ref="I162:J162"/>
    <mergeCell ref="I163:J163"/>
    <mergeCell ref="I164:J164"/>
    <mergeCell ref="I165:J165"/>
    <mergeCell ref="I166:J166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76:J176"/>
    <mergeCell ref="I177:J177"/>
    <mergeCell ref="A181:C181"/>
    <mergeCell ref="A189:B189"/>
    <mergeCell ref="I192:J192"/>
    <mergeCell ref="I193:J193"/>
    <mergeCell ref="I194:J194"/>
    <mergeCell ref="I195:J195"/>
    <mergeCell ref="I196:J196"/>
    <mergeCell ref="I197:J197"/>
    <mergeCell ref="I198:J198"/>
    <mergeCell ref="I199:J199"/>
    <mergeCell ref="I200:J200"/>
    <mergeCell ref="I201:J201"/>
    <mergeCell ref="I202:J202"/>
    <mergeCell ref="A206:C206"/>
    <mergeCell ref="I212:J212"/>
    <mergeCell ref="A240:B240"/>
    <mergeCell ref="I243:J243"/>
    <mergeCell ref="I244:J244"/>
    <mergeCell ref="I245:J245"/>
    <mergeCell ref="A220:C220"/>
    <mergeCell ref="A226:B226"/>
    <mergeCell ref="I229:J229"/>
    <mergeCell ref="I230:J230"/>
    <mergeCell ref="I231:J231"/>
    <mergeCell ref="I232:J232"/>
    <mergeCell ref="I252:J252"/>
    <mergeCell ref="I253:J253"/>
    <mergeCell ref="I254:J254"/>
    <mergeCell ref="I261:J261"/>
    <mergeCell ref="I262:J262"/>
    <mergeCell ref="I233:J233"/>
    <mergeCell ref="I234:J234"/>
    <mergeCell ref="I213:J213"/>
    <mergeCell ref="I214:J214"/>
    <mergeCell ref="I215:J215"/>
    <mergeCell ref="I216:J216"/>
  </mergeCells>
  <dataValidations count="8">
    <dataValidation type="list" allowBlank="1" showErrorMessage="1" promptTitle="35%" prompt="Pilarit, palkit, kaarevet pinnat ja ikkunaseinien käsittely erillistyönä" sqref="F22 F28">
      <formula1>"0%,25%,35%,60%,70%"</formula1>
      <formula2>0</formula2>
    </dataValidation>
    <dataValidation type="list" allowBlank="1" showErrorMessage="1" sqref="G264">
      <formula1>"2,4,3,2,5,5"</formula1>
      <formula2>0</formula2>
    </dataValidation>
    <dataValidation type="list" allowBlank="1" showErrorMessage="1" promptTitle="35%" prompt="Pilarit, palkit, kaarevet pinnat ja ikkunaseinien käsittely erillistyönä" sqref="F46 F53 F60">
      <formula1>"0%,10%,20%,35%,45%,55%,70%"</formula1>
      <formula2>0</formula2>
    </dataValidation>
    <dataValidation type="list" allowBlank="1" showErrorMessage="1" promptTitle="35%" prompt="Pilarit, palkit, kaarevet pinnat ja ikkunaseinien käsittely erillistyönä" sqref="F90 F95 F103 F108 F112">
      <formula1>"0%,20%,35%,40%,55%,60%,75%,90%"</formula1>
      <formula2>0</formula2>
    </dataValidation>
    <dataValidation type="list" allowBlank="1" showErrorMessage="1" promptTitle="35%" prompt="Pilarit, palkit, kaarevet pinnat ja ikkunaseinien käsittely erillistyönä" sqref="F167">
      <formula1>"0%,25%"</formula1>
      <formula2>0</formula2>
    </dataValidation>
    <dataValidation type="list" allowBlank="1" showErrorMessage="1" promptTitle="35%" prompt="Pilarit, palkit, kaarevet pinnat ja ikkunaseinien käsittely erillistyönä" sqref="F17:F21 F23:F27 F29 F47:F52 F54:F59 F61:F68 F85:F89 F91:F94 F96:F102 F104:F107 F109:F111 F113:F117 F133:F142 F156:F166 F168:F177 F193:F202 F262 F230:F234 F244:F245 F253:F254 F213:F216">
      <formula1>"0%,10%,15%,20%,25%,30%,35%,40%,45%,50%,55%,60%,65%,70%,75%,80%,85%,90%"</formula1>
      <formula2>0</formula2>
    </dataValidation>
    <dataValidation type="list" allowBlank="1" showErrorMessage="1" sqref="B284">
      <formula1>"Asunto 4,Tila 4"</formula1>
      <formula2>0</formula2>
    </dataValidation>
    <dataValidation type="list" allowBlank="1" showErrorMessage="1" sqref="D2:E2">
      <formula1>"Asunto ,Tila "</formula1>
      <formula2>0</formula2>
    </dataValidation>
  </dataValidations>
  <hyperlinks>
    <hyperlink ref="I2" location="Etusivu!A1" display="Etusivulle"/>
    <hyperlink ref="E298" location="Kokonaisurakka!A1" display="kokonaisurakka"/>
    <hyperlink ref="B300" location="Etusivu!A1" display="Etusivulle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T324"/>
  <sheetViews>
    <sheetView workbookViewId="0">
      <selection activeCell="I2" sqref="I2"/>
    </sheetView>
  </sheetViews>
  <sheetFormatPr defaultRowHeight="12.75" x14ac:dyDescent="0.2"/>
  <cols>
    <col min="1" max="1" width="8.28515625" style="199" customWidth="1"/>
    <col min="2" max="2" width="43.85546875" style="200" customWidth="1"/>
    <col min="3" max="3" width="9.28515625" style="201" customWidth="1"/>
    <col min="4" max="4" width="10.140625" style="200" customWidth="1"/>
    <col min="5" max="5" width="12.85546875" style="200" customWidth="1"/>
    <col min="6" max="6" width="7.28515625" style="200" customWidth="1"/>
    <col min="7" max="7" width="14" style="211" customWidth="1"/>
    <col min="8" max="8" width="15.28515625" style="201" customWidth="1"/>
    <col min="9" max="16384" width="9.140625" style="200"/>
  </cols>
  <sheetData>
    <row r="2" spans="1:46" ht="18" x14ac:dyDescent="0.25">
      <c r="B2" s="203" t="s">
        <v>367</v>
      </c>
      <c r="C2" s="200"/>
      <c r="D2" s="608" t="s">
        <v>368</v>
      </c>
      <c r="E2" s="608"/>
      <c r="F2" s="371">
        <v>5</v>
      </c>
      <c r="I2" s="310" t="s">
        <v>268</v>
      </c>
    </row>
    <row r="3" spans="1:46" ht="15.75" x14ac:dyDescent="0.25">
      <c r="B3" s="98"/>
      <c r="C3" s="205"/>
    </row>
    <row r="4" spans="1:46" s="209" customFormat="1" ht="15.75" x14ac:dyDescent="0.25">
      <c r="A4" s="206"/>
      <c r="B4" s="207"/>
      <c r="C4" s="208"/>
      <c r="G4" s="365"/>
      <c r="H4" s="208"/>
    </row>
    <row r="5" spans="1:46" s="295" customFormat="1" ht="15" customHeight="1" x14ac:dyDescent="0.25">
      <c r="A5" s="605" t="s">
        <v>26</v>
      </c>
      <c r="B5" s="605"/>
      <c r="C5" s="605"/>
      <c r="D5" s="300"/>
      <c r="G5" s="202"/>
      <c r="H5" s="299"/>
    </row>
    <row r="6" spans="1:46" s="295" customFormat="1" ht="15" customHeight="1" x14ac:dyDescent="0.25">
      <c r="A6" s="275"/>
      <c r="B6" s="202"/>
      <c r="C6" s="202"/>
      <c r="D6" s="300"/>
      <c r="G6" s="202"/>
      <c r="H6" s="299"/>
    </row>
    <row r="7" spans="1:46" s="295" customFormat="1" ht="15" customHeight="1" x14ac:dyDescent="0.2">
      <c r="A7" s="195" t="s">
        <v>369</v>
      </c>
      <c r="C7" s="305"/>
      <c r="D7" s="300"/>
      <c r="G7" s="202"/>
      <c r="H7" s="299"/>
    </row>
    <row r="8" spans="1:46" s="295" customFormat="1" ht="15" customHeight="1" x14ac:dyDescent="0.2">
      <c r="A8" s="195" t="s">
        <v>370</v>
      </c>
      <c r="C8" s="305"/>
      <c r="D8" s="300"/>
      <c r="G8" s="202"/>
      <c r="H8" s="299"/>
    </row>
    <row r="9" spans="1:46" s="295" customFormat="1" ht="15" customHeight="1" x14ac:dyDescent="0.2">
      <c r="A9" s="195" t="s">
        <v>371</v>
      </c>
      <c r="C9" s="305"/>
      <c r="D9" s="300"/>
      <c r="G9" s="202"/>
      <c r="H9" s="299"/>
    </row>
    <row r="10" spans="1:46" s="295" customFormat="1" ht="15" customHeight="1" x14ac:dyDescent="0.2">
      <c r="A10" s="195" t="s">
        <v>372</v>
      </c>
      <c r="C10" s="305"/>
      <c r="D10" s="300"/>
      <c r="G10" s="202"/>
      <c r="H10" s="299"/>
    </row>
    <row r="11" spans="1:46" s="295" customFormat="1" ht="15" customHeight="1" x14ac:dyDescent="0.2">
      <c r="A11" s="195" t="s">
        <v>373</v>
      </c>
      <c r="C11" s="305"/>
      <c r="D11" s="300"/>
      <c r="G11" s="202"/>
      <c r="H11" s="299"/>
    </row>
    <row r="12" spans="1:46" s="300" customFormat="1" ht="15" customHeight="1" x14ac:dyDescent="0.2">
      <c r="A12" s="604" t="s">
        <v>374</v>
      </c>
      <c r="B12" s="604"/>
      <c r="C12" s="233"/>
      <c r="G12" s="210"/>
      <c r="H12" s="244"/>
    </row>
    <row r="13" spans="1:46" s="300" customFormat="1" ht="15" customHeight="1" x14ac:dyDescent="0.2">
      <c r="A13" s="196" t="s">
        <v>375</v>
      </c>
      <c r="C13" s="233"/>
      <c r="G13" s="210"/>
      <c r="H13" s="244"/>
    </row>
    <row r="14" spans="1:46" s="300" customFormat="1" ht="15" customHeight="1" x14ac:dyDescent="0.2">
      <c r="A14" s="311"/>
      <c r="C14" s="233"/>
      <c r="G14" s="210"/>
      <c r="H14" s="244"/>
    </row>
    <row r="15" spans="1:46" s="295" customFormat="1" ht="15" customHeight="1" x14ac:dyDescent="0.2">
      <c r="A15" s="372" t="s">
        <v>29</v>
      </c>
      <c r="B15" s="373"/>
      <c r="C15" s="374"/>
      <c r="D15" s="373"/>
      <c r="E15" s="373"/>
      <c r="F15" s="373"/>
      <c r="G15" s="213"/>
      <c r="H15" s="301"/>
    </row>
    <row r="16" spans="1:46" s="219" customFormat="1" ht="15" customHeight="1" x14ac:dyDescent="0.2">
      <c r="A16" s="375" t="s">
        <v>30</v>
      </c>
      <c r="B16" s="376"/>
      <c r="C16" s="215" t="s">
        <v>376</v>
      </c>
      <c r="D16" s="214" t="s">
        <v>377</v>
      </c>
      <c r="E16" s="216" t="s">
        <v>378</v>
      </c>
      <c r="F16" s="217" t="s">
        <v>379</v>
      </c>
      <c r="G16" s="218" t="s">
        <v>380</v>
      </c>
      <c r="H16" s="302" t="s">
        <v>377</v>
      </c>
      <c r="I16" s="610" t="s">
        <v>381</v>
      </c>
      <c r="J16" s="610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</row>
    <row r="17" spans="1:10" ht="15" customHeight="1" x14ac:dyDescent="0.2">
      <c r="A17" s="379" t="s">
        <v>33</v>
      </c>
      <c r="B17" s="379" t="s">
        <v>34</v>
      </c>
      <c r="C17" s="221">
        <f>'Hinnat 2015'!D11</f>
        <v>0.35</v>
      </c>
      <c r="D17" s="222"/>
      <c r="E17" s="223"/>
      <c r="F17" s="224">
        <v>0</v>
      </c>
      <c r="G17" s="225">
        <f t="shared" ref="G17:G29" si="0">(C17*E17)+(F17*(C17*E17))</f>
        <v>0</v>
      </c>
      <c r="H17" s="226">
        <f>(D17*E17)+(F17*(D17*E17))</f>
        <v>0</v>
      </c>
      <c r="I17" s="602"/>
      <c r="J17" s="602"/>
    </row>
    <row r="18" spans="1:10" ht="15" customHeight="1" x14ac:dyDescent="0.2">
      <c r="A18" s="379" t="s">
        <v>36</v>
      </c>
      <c r="B18" s="379" t="s">
        <v>37</v>
      </c>
      <c r="C18" s="221">
        <f>'Hinnat 2015'!D12</f>
        <v>0.9</v>
      </c>
      <c r="D18" s="222"/>
      <c r="E18" s="223"/>
      <c r="F18" s="224">
        <v>0</v>
      </c>
      <c r="G18" s="225">
        <f t="shared" si="0"/>
        <v>0</v>
      </c>
      <c r="H18" s="226">
        <f>(D18*E18)+(F18*(D18*E18))</f>
        <v>0</v>
      </c>
      <c r="I18" s="602"/>
      <c r="J18" s="602"/>
    </row>
    <row r="19" spans="1:10" ht="15" customHeight="1" x14ac:dyDescent="0.2">
      <c r="A19" s="379" t="s">
        <v>38</v>
      </c>
      <c r="B19" s="379" t="s">
        <v>39</v>
      </c>
      <c r="C19" s="221">
        <f>'Hinnat 2015'!D13</f>
        <v>0.74</v>
      </c>
      <c r="D19" s="222"/>
      <c r="E19" s="223"/>
      <c r="F19" s="224">
        <v>0</v>
      </c>
      <c r="G19" s="225">
        <f t="shared" si="0"/>
        <v>0</v>
      </c>
      <c r="H19" s="226">
        <f>(D19*E19)+(F19*(D19*E19))</f>
        <v>0</v>
      </c>
      <c r="I19" s="602"/>
      <c r="J19" s="602"/>
    </row>
    <row r="20" spans="1:10" ht="15" customHeight="1" x14ac:dyDescent="0.2">
      <c r="A20" s="379" t="s">
        <v>40</v>
      </c>
      <c r="B20" s="379" t="s">
        <v>41</v>
      </c>
      <c r="C20" s="221">
        <f>'Hinnat 2015'!D14</f>
        <v>0.78</v>
      </c>
      <c r="D20" s="222"/>
      <c r="E20" s="223"/>
      <c r="F20" s="224">
        <v>0</v>
      </c>
      <c r="G20" s="225">
        <f t="shared" si="0"/>
        <v>0</v>
      </c>
      <c r="H20" s="226">
        <f>(D20*E20)+(F20*(D20*E20))</f>
        <v>0</v>
      </c>
      <c r="I20" s="602"/>
      <c r="J20" s="602"/>
    </row>
    <row r="21" spans="1:10" ht="15" customHeight="1" x14ac:dyDescent="0.2">
      <c r="A21" s="379" t="s">
        <v>42</v>
      </c>
      <c r="B21" s="379" t="s">
        <v>43</v>
      </c>
      <c r="C21" s="221">
        <f>'Hinnat 2015'!D15</f>
        <v>0.34</v>
      </c>
      <c r="D21" s="222"/>
      <c r="E21" s="223"/>
      <c r="F21" s="224">
        <v>0</v>
      </c>
      <c r="G21" s="225">
        <f t="shared" si="0"/>
        <v>0</v>
      </c>
      <c r="H21" s="226">
        <f>(D21*E21)+(F21*(D21*E21))</f>
        <v>0</v>
      </c>
      <c r="I21" s="602"/>
      <c r="J21" s="602"/>
    </row>
    <row r="22" spans="1:10" ht="15" customHeight="1" x14ac:dyDescent="0.2">
      <c r="A22" s="380" t="s">
        <v>44</v>
      </c>
      <c r="B22" s="381"/>
      <c r="C22" s="227"/>
      <c r="D22" s="228"/>
      <c r="E22" s="228"/>
      <c r="F22" s="224"/>
      <c r="G22" s="242"/>
      <c r="H22" s="230"/>
    </row>
    <row r="23" spans="1:10" ht="15" customHeight="1" x14ac:dyDescent="0.2">
      <c r="A23" s="379" t="s">
        <v>45</v>
      </c>
      <c r="B23" s="379" t="s">
        <v>34</v>
      </c>
      <c r="C23" s="221">
        <f>'Hinnat 2015'!D17</f>
        <v>0.53</v>
      </c>
      <c r="D23" s="222"/>
      <c r="E23" s="223"/>
      <c r="F23" s="224">
        <v>0</v>
      </c>
      <c r="G23" s="225">
        <f t="shared" si="0"/>
        <v>0</v>
      </c>
      <c r="H23" s="226">
        <f>(D23*E23)+(F23*(D23*E23))</f>
        <v>0</v>
      </c>
      <c r="I23" s="602"/>
      <c r="J23" s="602"/>
    </row>
    <row r="24" spans="1:10" ht="15" customHeight="1" x14ac:dyDescent="0.2">
      <c r="A24" s="379" t="s">
        <v>46</v>
      </c>
      <c r="B24" s="379" t="s">
        <v>37</v>
      </c>
      <c r="C24" s="221">
        <f>'Hinnat 2015'!D18</f>
        <v>1.32</v>
      </c>
      <c r="D24" s="222"/>
      <c r="E24" s="223"/>
      <c r="F24" s="224">
        <v>0</v>
      </c>
      <c r="G24" s="225">
        <f t="shared" si="0"/>
        <v>0</v>
      </c>
      <c r="H24" s="226">
        <f>(D24*E24)+(F24*(D24*E24))</f>
        <v>0</v>
      </c>
      <c r="I24" s="602"/>
      <c r="J24" s="602"/>
    </row>
    <row r="25" spans="1:10" ht="15" customHeight="1" x14ac:dyDescent="0.2">
      <c r="A25" s="379" t="s">
        <v>47</v>
      </c>
      <c r="B25" s="379" t="s">
        <v>39</v>
      </c>
      <c r="C25" s="221">
        <f>'Hinnat 2015'!D19</f>
        <v>0.97</v>
      </c>
      <c r="D25" s="222"/>
      <c r="E25" s="223"/>
      <c r="F25" s="224">
        <v>0</v>
      </c>
      <c r="G25" s="225">
        <f t="shared" si="0"/>
        <v>0</v>
      </c>
      <c r="H25" s="226">
        <f>(D25*E25)+(F25*(D25*E25))</f>
        <v>0</v>
      </c>
      <c r="I25" s="602"/>
      <c r="J25" s="602"/>
    </row>
    <row r="26" spans="1:10" ht="15" customHeight="1" x14ac:dyDescent="0.2">
      <c r="A26" s="379" t="s">
        <v>48</v>
      </c>
      <c r="B26" s="379" t="s">
        <v>49</v>
      </c>
      <c r="C26" s="221">
        <f>'Hinnat 2015'!D20</f>
        <v>0.97</v>
      </c>
      <c r="D26" s="222"/>
      <c r="E26" s="223"/>
      <c r="F26" s="224">
        <v>0</v>
      </c>
      <c r="G26" s="225">
        <f t="shared" si="0"/>
        <v>0</v>
      </c>
      <c r="H26" s="226">
        <f>(D26*E26)+(F26*(D26*E26))</f>
        <v>0</v>
      </c>
      <c r="I26" s="602"/>
      <c r="J26" s="602"/>
    </row>
    <row r="27" spans="1:10" ht="15" customHeight="1" x14ac:dyDescent="0.2">
      <c r="A27" s="379" t="s">
        <v>50</v>
      </c>
      <c r="B27" s="379" t="s">
        <v>43</v>
      </c>
      <c r="C27" s="221">
        <f>'Hinnat 2015'!D21</f>
        <v>0.34</v>
      </c>
      <c r="D27" s="222"/>
      <c r="E27" s="223"/>
      <c r="F27" s="224">
        <v>0</v>
      </c>
      <c r="G27" s="225">
        <f t="shared" si="0"/>
        <v>0</v>
      </c>
      <c r="H27" s="226">
        <f>(D27*E27)+(F27*(D27*E27))</f>
        <v>0</v>
      </c>
      <c r="I27" s="602"/>
      <c r="J27" s="602"/>
    </row>
    <row r="28" spans="1:10" ht="15" customHeight="1" x14ac:dyDescent="0.2">
      <c r="A28" s="380" t="s">
        <v>51</v>
      </c>
      <c r="B28" s="295"/>
      <c r="C28" s="227"/>
      <c r="D28" s="228"/>
      <c r="E28" s="228"/>
      <c r="F28" s="224"/>
      <c r="G28" s="242"/>
      <c r="H28" s="230"/>
    </row>
    <row r="29" spans="1:10" ht="15" customHeight="1" x14ac:dyDescent="0.2">
      <c r="A29" s="379" t="s">
        <v>52</v>
      </c>
      <c r="B29" s="379" t="s">
        <v>53</v>
      </c>
      <c r="C29" s="221">
        <f>'Hinnat 2015'!D23</f>
        <v>3.37</v>
      </c>
      <c r="D29" s="222"/>
      <c r="E29" s="223"/>
      <c r="F29" s="224">
        <v>0</v>
      </c>
      <c r="G29" s="225">
        <f t="shared" si="0"/>
        <v>0</v>
      </c>
      <c r="H29" s="226">
        <f>(D29*E29)+(F29*(D29*E29))</f>
        <v>0</v>
      </c>
    </row>
    <row r="30" spans="1:10" s="236" customFormat="1" ht="15" customHeight="1" x14ac:dyDescent="0.2">
      <c r="A30" s="195"/>
      <c r="B30" s="195"/>
      <c r="C30" s="233"/>
      <c r="D30" s="195" t="s">
        <v>331</v>
      </c>
      <c r="E30" s="234">
        <f>SUM(E17:E21,E23:E27,E29)</f>
        <v>0</v>
      </c>
      <c r="F30" s="195"/>
      <c r="G30" s="235">
        <f>SUM(G17:G29)</f>
        <v>0</v>
      </c>
      <c r="H30" s="243">
        <f>SUM(H18:H29)</f>
        <v>0</v>
      </c>
    </row>
    <row r="31" spans="1:10" s="295" customFormat="1" ht="15" customHeight="1" x14ac:dyDescent="0.2">
      <c r="A31" s="300"/>
      <c r="B31" s="300"/>
      <c r="C31" s="244"/>
      <c r="D31" s="195" t="s">
        <v>382</v>
      </c>
      <c r="F31" s="300"/>
      <c r="G31" s="210"/>
      <c r="H31" s="237">
        <f>MAX(G17:H17)+MAX(G18:H18)+MAX(G19:H19)+MAX(G21:H21)+MAX(G20:H20)+MAX(G23:H23)+MAX(G24:H24)+MAX(G25:H25)+MAX(G26:H26)+MAX(G27:H27)+MAX(G29:H29)</f>
        <v>0</v>
      </c>
    </row>
    <row r="32" spans="1:10" s="300" customFormat="1" ht="15" customHeight="1" x14ac:dyDescent="0.2">
      <c r="A32" s="297"/>
      <c r="C32" s="233"/>
      <c r="G32" s="210"/>
      <c r="H32" s="244"/>
    </row>
    <row r="33" spans="1:46" s="300" customFormat="1" ht="15" customHeight="1" x14ac:dyDescent="0.25">
      <c r="A33" s="605" t="s">
        <v>54</v>
      </c>
      <c r="B33" s="605"/>
      <c r="C33" s="605"/>
      <c r="G33" s="210"/>
      <c r="H33" s="244"/>
    </row>
    <row r="34" spans="1:46" s="300" customFormat="1" ht="15" customHeight="1" x14ac:dyDescent="0.25">
      <c r="A34" s="605" t="s">
        <v>55</v>
      </c>
      <c r="B34" s="605"/>
      <c r="C34" s="605"/>
      <c r="G34" s="210"/>
      <c r="H34" s="244"/>
    </row>
    <row r="35" spans="1:46" s="300" customFormat="1" ht="15" customHeight="1" x14ac:dyDescent="0.25">
      <c r="A35" s="275"/>
      <c r="B35" s="202"/>
      <c r="C35" s="202"/>
      <c r="G35" s="210"/>
      <c r="H35" s="244"/>
    </row>
    <row r="36" spans="1:46" s="295" customFormat="1" ht="15" customHeight="1" x14ac:dyDescent="0.2">
      <c r="A36" s="195" t="s">
        <v>383</v>
      </c>
      <c r="C36" s="244"/>
      <c r="G36" s="202"/>
      <c r="H36" s="299"/>
    </row>
    <row r="37" spans="1:46" s="295" customFormat="1" ht="15" customHeight="1" x14ac:dyDescent="0.2">
      <c r="A37" s="195" t="s">
        <v>384</v>
      </c>
      <c r="C37" s="244"/>
      <c r="G37" s="202"/>
      <c r="H37" s="299"/>
    </row>
    <row r="38" spans="1:46" s="295" customFormat="1" ht="15" customHeight="1" x14ac:dyDescent="0.2">
      <c r="A38" s="195" t="s">
        <v>370</v>
      </c>
      <c r="C38" s="305"/>
      <c r="D38" s="300"/>
      <c r="G38" s="202"/>
      <c r="H38" s="299"/>
    </row>
    <row r="39" spans="1:46" s="295" customFormat="1" ht="15" customHeight="1" x14ac:dyDescent="0.2">
      <c r="A39" s="195" t="s">
        <v>371</v>
      </c>
      <c r="C39" s="305"/>
      <c r="D39" s="300"/>
      <c r="G39" s="202"/>
      <c r="H39" s="299"/>
    </row>
    <row r="40" spans="1:46" s="295" customFormat="1" ht="15" customHeight="1" x14ac:dyDescent="0.2">
      <c r="A40" s="195" t="s">
        <v>372</v>
      </c>
      <c r="C40" s="305"/>
      <c r="D40" s="300"/>
      <c r="G40" s="202"/>
      <c r="H40" s="299"/>
    </row>
    <row r="41" spans="1:46" s="295" customFormat="1" ht="15" customHeight="1" x14ac:dyDescent="0.2">
      <c r="A41" s="195" t="s">
        <v>373</v>
      </c>
      <c r="C41" s="305"/>
      <c r="D41" s="300"/>
      <c r="G41" s="202"/>
      <c r="H41" s="299"/>
    </row>
    <row r="42" spans="1:46" s="295" customFormat="1" ht="15" customHeight="1" x14ac:dyDescent="0.2">
      <c r="A42" s="196" t="s">
        <v>374</v>
      </c>
      <c r="C42" s="305"/>
      <c r="D42" s="300"/>
      <c r="G42" s="202"/>
      <c r="H42" s="299"/>
    </row>
    <row r="43" spans="1:46" s="295" customFormat="1" ht="15" customHeight="1" x14ac:dyDescent="0.2">
      <c r="A43" s="196" t="s">
        <v>375</v>
      </c>
      <c r="C43" s="305"/>
      <c r="D43" s="300"/>
      <c r="G43" s="202"/>
      <c r="H43" s="299"/>
    </row>
    <row r="44" spans="1:46" s="295" customFormat="1" ht="15" customHeight="1" x14ac:dyDescent="0.2">
      <c r="A44" s="195"/>
      <c r="C44" s="305"/>
      <c r="D44" s="300"/>
      <c r="G44" s="202"/>
      <c r="H44" s="299"/>
    </row>
    <row r="45" spans="1:46" s="378" customFormat="1" ht="15" customHeight="1" x14ac:dyDescent="0.2">
      <c r="A45" s="382" t="s">
        <v>30</v>
      </c>
      <c r="B45" s="379"/>
      <c r="C45" s="239" t="s">
        <v>376</v>
      </c>
      <c r="D45" s="379" t="s">
        <v>377</v>
      </c>
      <c r="E45" s="240" t="s">
        <v>378</v>
      </c>
      <c r="F45" s="380" t="s">
        <v>379</v>
      </c>
      <c r="G45" s="240" t="s">
        <v>380</v>
      </c>
      <c r="H45" s="262" t="s">
        <v>377</v>
      </c>
      <c r="I45" s="601" t="s">
        <v>381</v>
      </c>
      <c r="J45" s="601"/>
      <c r="K45" s="300"/>
      <c r="L45" s="300"/>
      <c r="M45" s="300"/>
      <c r="N45" s="300"/>
      <c r="O45" s="300"/>
      <c r="P45" s="300"/>
      <c r="Q45" s="300"/>
      <c r="R45" s="300"/>
      <c r="S45" s="300"/>
      <c r="T45" s="300"/>
      <c r="U45" s="300"/>
      <c r="V45" s="300"/>
      <c r="W45" s="300"/>
      <c r="X45" s="300"/>
      <c r="Y45" s="300"/>
      <c r="Z45" s="300"/>
      <c r="AA45" s="300"/>
      <c r="AB45" s="300"/>
      <c r="AC45" s="300"/>
      <c r="AD45" s="300"/>
      <c r="AE45" s="300"/>
      <c r="AF45" s="300"/>
      <c r="AG45" s="300"/>
      <c r="AH45" s="300"/>
      <c r="AI45" s="300"/>
      <c r="AJ45" s="300"/>
      <c r="AK45" s="300"/>
      <c r="AL45" s="300"/>
      <c r="AM45" s="300"/>
      <c r="AN45" s="300"/>
      <c r="AO45" s="300"/>
      <c r="AP45" s="300"/>
      <c r="AQ45" s="300"/>
      <c r="AR45" s="300"/>
      <c r="AS45" s="300"/>
      <c r="AT45" s="300"/>
    </row>
    <row r="46" spans="1:46" s="295" customFormat="1" ht="15" customHeight="1" x14ac:dyDescent="0.2">
      <c r="A46" s="380" t="s">
        <v>58</v>
      </c>
      <c r="B46" s="381"/>
      <c r="C46" s="230"/>
      <c r="D46" s="391"/>
      <c r="E46" s="391"/>
      <c r="F46" s="392"/>
      <c r="G46" s="242"/>
      <c r="H46" s="230"/>
    </row>
    <row r="47" spans="1:46" s="295" customFormat="1" ht="15" customHeight="1" x14ac:dyDescent="0.2">
      <c r="A47" s="379" t="s">
        <v>59</v>
      </c>
      <c r="B47" s="379" t="s">
        <v>60</v>
      </c>
      <c r="C47" s="230"/>
      <c r="D47" s="391"/>
      <c r="E47" s="391"/>
      <c r="F47" s="392"/>
      <c r="G47" s="242"/>
      <c r="H47" s="230"/>
      <c r="I47" s="607"/>
      <c r="J47" s="607"/>
    </row>
    <row r="48" spans="1:46" ht="15" customHeight="1" x14ac:dyDescent="0.2">
      <c r="A48" s="379"/>
      <c r="B48" s="379" t="s">
        <v>61</v>
      </c>
      <c r="C48" s="225">
        <f>'Hinnat 2015'!D35</f>
        <v>0.75</v>
      </c>
      <c r="D48" s="222"/>
      <c r="E48" s="223"/>
      <c r="F48" s="224">
        <v>0</v>
      </c>
      <c r="G48" s="225">
        <f>(C48*E48)+(F48*(C48*E48))</f>
        <v>0</v>
      </c>
      <c r="H48" s="226">
        <f>(D48*E48)+(F48*(D48*E48))</f>
        <v>0</v>
      </c>
      <c r="I48" s="602"/>
      <c r="J48" s="602"/>
    </row>
    <row r="49" spans="1:10" ht="15" customHeight="1" x14ac:dyDescent="0.2">
      <c r="A49" s="379"/>
      <c r="B49" s="379" t="s">
        <v>62</v>
      </c>
      <c r="C49" s="230"/>
      <c r="D49" s="228"/>
      <c r="E49" s="228"/>
      <c r="F49" s="241"/>
      <c r="G49" s="242"/>
      <c r="H49" s="230"/>
      <c r="I49" s="602"/>
      <c r="J49" s="602"/>
    </row>
    <row r="50" spans="1:10" ht="15" customHeight="1" x14ac:dyDescent="0.2">
      <c r="A50" s="379" t="s">
        <v>63</v>
      </c>
      <c r="B50" s="379" t="s">
        <v>64</v>
      </c>
      <c r="C50" s="225">
        <f>'Hinnat 2015'!D37</f>
        <v>0.54</v>
      </c>
      <c r="D50" s="222"/>
      <c r="E50" s="223"/>
      <c r="F50" s="224">
        <v>0</v>
      </c>
      <c r="G50" s="225">
        <f>(C50*E50)+(F50*(C50*E50))</f>
        <v>0</v>
      </c>
      <c r="H50" s="226">
        <f>(D50*E50)+(F50*(D50*E50))</f>
        <v>0</v>
      </c>
      <c r="I50" s="602"/>
      <c r="J50" s="602"/>
    </row>
    <row r="51" spans="1:10" ht="13.5" customHeight="1" x14ac:dyDescent="0.2">
      <c r="A51" s="379"/>
      <c r="B51" s="379" t="s">
        <v>65</v>
      </c>
      <c r="C51" s="230"/>
      <c r="D51" s="228"/>
      <c r="E51" s="228"/>
      <c r="F51" s="241"/>
      <c r="G51" s="242"/>
      <c r="H51" s="230"/>
      <c r="I51" s="602"/>
      <c r="J51" s="602"/>
    </row>
    <row r="52" spans="1:10" ht="15" customHeight="1" x14ac:dyDescent="0.2">
      <c r="A52" s="379" t="s">
        <v>66</v>
      </c>
      <c r="B52" s="379" t="s">
        <v>67</v>
      </c>
      <c r="C52" s="225">
        <f>'Hinnat 2015'!D39</f>
        <v>0.47</v>
      </c>
      <c r="D52" s="222"/>
      <c r="E52" s="223"/>
      <c r="F52" s="224">
        <v>0</v>
      </c>
      <c r="G52" s="225">
        <f>(C52*E52)+(F52*(C52*E52))</f>
        <v>0</v>
      </c>
      <c r="H52" s="226">
        <f>(D52*E52)+(F52*(D52*E52))</f>
        <v>0</v>
      </c>
      <c r="I52" s="602"/>
      <c r="J52" s="602"/>
    </row>
    <row r="53" spans="1:10" ht="15" customHeight="1" x14ac:dyDescent="0.2">
      <c r="A53" s="380" t="s">
        <v>68</v>
      </c>
      <c r="B53" s="295"/>
      <c r="C53" s="230"/>
      <c r="D53" s="228"/>
      <c r="E53" s="228"/>
      <c r="F53" s="241"/>
      <c r="G53" s="242"/>
      <c r="H53" s="230"/>
    </row>
    <row r="54" spans="1:10" ht="15" customHeight="1" x14ac:dyDescent="0.2">
      <c r="A54" s="379" t="s">
        <v>69</v>
      </c>
      <c r="B54" s="379" t="s">
        <v>60</v>
      </c>
      <c r="C54" s="230"/>
      <c r="D54" s="228"/>
      <c r="E54" s="228"/>
      <c r="F54" s="241"/>
      <c r="G54" s="242"/>
      <c r="H54" s="230"/>
      <c r="I54" s="602"/>
      <c r="J54" s="602"/>
    </row>
    <row r="55" spans="1:10" ht="15" customHeight="1" x14ac:dyDescent="0.2">
      <c r="A55" s="379"/>
      <c r="B55" s="379" t="s">
        <v>61</v>
      </c>
      <c r="C55" s="225">
        <f>'Hinnat 2015'!D42</f>
        <v>0.94</v>
      </c>
      <c r="D55" s="222"/>
      <c r="E55" s="223"/>
      <c r="F55" s="224">
        <v>0</v>
      </c>
      <c r="G55" s="225">
        <f>(C55*E55)+(F55*(C55*E55))</f>
        <v>0</v>
      </c>
      <c r="H55" s="226">
        <f>(D55*E55)+(F55*(D55*E55))</f>
        <v>0</v>
      </c>
      <c r="I55" s="602"/>
      <c r="J55" s="602"/>
    </row>
    <row r="56" spans="1:10" ht="15" customHeight="1" x14ac:dyDescent="0.2">
      <c r="A56" s="379" t="s">
        <v>70</v>
      </c>
      <c r="B56" s="379" t="s">
        <v>62</v>
      </c>
      <c r="C56" s="230"/>
      <c r="D56" s="228"/>
      <c r="E56" s="228"/>
      <c r="F56" s="241"/>
      <c r="G56" s="242"/>
      <c r="H56" s="230"/>
      <c r="I56" s="602"/>
      <c r="J56" s="602"/>
    </row>
    <row r="57" spans="1:10" ht="15" customHeight="1" x14ac:dyDescent="0.2">
      <c r="A57" s="383"/>
      <c r="B57" s="379" t="s">
        <v>64</v>
      </c>
      <c r="C57" s="225">
        <f>'Hinnat 2015'!D44</f>
        <v>0.67</v>
      </c>
      <c r="D57" s="222"/>
      <c r="E57" s="223"/>
      <c r="F57" s="224">
        <v>0</v>
      </c>
      <c r="G57" s="225">
        <f>(C57*E57)+(F57*(C57*E57))</f>
        <v>0</v>
      </c>
      <c r="H57" s="226">
        <f>(D57*E57)+(F57*(D57*E57))</f>
        <v>0</v>
      </c>
      <c r="I57" s="602"/>
      <c r="J57" s="602"/>
    </row>
    <row r="58" spans="1:10" ht="15" customHeight="1" x14ac:dyDescent="0.2">
      <c r="A58" s="379" t="s">
        <v>71</v>
      </c>
      <c r="B58" s="379" t="s">
        <v>65</v>
      </c>
      <c r="C58" s="230"/>
      <c r="D58" s="228"/>
      <c r="E58" s="228"/>
      <c r="F58" s="241"/>
      <c r="G58" s="242"/>
      <c r="H58" s="230"/>
      <c r="I58" s="602"/>
      <c r="J58" s="602"/>
    </row>
    <row r="59" spans="1:10" ht="15" customHeight="1" x14ac:dyDescent="0.2">
      <c r="A59" s="379"/>
      <c r="B59" s="379" t="s">
        <v>67</v>
      </c>
      <c r="C59" s="225">
        <f>'Hinnat 2015'!D46</f>
        <v>0.57999999999999996</v>
      </c>
      <c r="D59" s="222"/>
      <c r="E59" s="223"/>
      <c r="F59" s="224">
        <v>0</v>
      </c>
      <c r="G59" s="225">
        <f>(C59*E59)+(F59*(C59*E59))</f>
        <v>0</v>
      </c>
      <c r="H59" s="226">
        <f>(D59*E59)+(F59*(D59*E59))</f>
        <v>0</v>
      </c>
      <c r="I59" s="602"/>
      <c r="J59" s="602"/>
    </row>
    <row r="60" spans="1:10" ht="15" customHeight="1" x14ac:dyDescent="0.2">
      <c r="A60" s="380" t="s">
        <v>72</v>
      </c>
      <c r="B60" s="295"/>
      <c r="C60" s="230"/>
      <c r="D60" s="228"/>
      <c r="E60" s="228"/>
      <c r="F60" s="241"/>
      <c r="G60" s="242"/>
      <c r="H60" s="230"/>
    </row>
    <row r="61" spans="1:10" ht="15" customHeight="1" x14ac:dyDescent="0.2">
      <c r="A61" s="379" t="s">
        <v>73</v>
      </c>
      <c r="B61" s="379" t="s">
        <v>74</v>
      </c>
      <c r="C61" s="230"/>
      <c r="D61" s="228"/>
      <c r="E61" s="228"/>
      <c r="F61" s="241"/>
      <c r="G61" s="242"/>
      <c r="H61" s="230"/>
      <c r="I61" s="602"/>
      <c r="J61" s="602"/>
    </row>
    <row r="62" spans="1:10" ht="15" customHeight="1" x14ac:dyDescent="0.2">
      <c r="A62" s="379"/>
      <c r="B62" s="379" t="s">
        <v>75</v>
      </c>
      <c r="C62" s="225">
        <f>'Hinnat 2015'!D49</f>
        <v>0.94</v>
      </c>
      <c r="D62" s="222"/>
      <c r="E62" s="223"/>
      <c r="F62" s="224">
        <v>0</v>
      </c>
      <c r="G62" s="225">
        <f>(C62*E62)+(F62*(C62*E62))</f>
        <v>0</v>
      </c>
      <c r="H62" s="226">
        <f>(D62*E62)+(F62*(D62*E62))</f>
        <v>0</v>
      </c>
      <c r="I62" s="602"/>
      <c r="J62" s="602"/>
    </row>
    <row r="63" spans="1:10" ht="15" customHeight="1" x14ac:dyDescent="0.2">
      <c r="A63" s="379" t="s">
        <v>77</v>
      </c>
      <c r="B63" s="379" t="s">
        <v>74</v>
      </c>
      <c r="C63" s="230"/>
      <c r="D63" s="228"/>
      <c r="E63" s="228"/>
      <c r="F63" s="241"/>
      <c r="G63" s="242"/>
      <c r="H63" s="230"/>
      <c r="I63" s="602"/>
      <c r="J63" s="602"/>
    </row>
    <row r="64" spans="1:10" ht="15" customHeight="1" x14ac:dyDescent="0.2">
      <c r="A64" s="379"/>
      <c r="B64" s="379" t="s">
        <v>78</v>
      </c>
      <c r="C64" s="225">
        <f>'Hinnat 2015'!D51</f>
        <v>0.67</v>
      </c>
      <c r="D64" s="222"/>
      <c r="E64" s="223"/>
      <c r="F64" s="224">
        <v>0</v>
      </c>
      <c r="G64" s="225">
        <f>(C64*E64)+(F64*(C64*E64))</f>
        <v>0</v>
      </c>
      <c r="H64" s="226">
        <f>(D64*E64)+(F64*(D64*E64))</f>
        <v>0</v>
      </c>
      <c r="I64" s="602"/>
      <c r="J64" s="602"/>
    </row>
    <row r="65" spans="1:10" ht="15" customHeight="1" x14ac:dyDescent="0.2">
      <c r="A65" s="379" t="s">
        <v>79</v>
      </c>
      <c r="B65" s="379" t="s">
        <v>80</v>
      </c>
      <c r="C65" s="230"/>
      <c r="D65" s="228"/>
      <c r="E65" s="228"/>
      <c r="F65" s="241"/>
      <c r="G65" s="242"/>
      <c r="H65" s="230"/>
      <c r="I65" s="602"/>
      <c r="J65" s="602"/>
    </row>
    <row r="66" spans="1:10" ht="15" customHeight="1" x14ac:dyDescent="0.2">
      <c r="A66" s="379"/>
      <c r="B66" s="379" t="s">
        <v>81</v>
      </c>
      <c r="C66" s="225">
        <f>'Hinnat 2015'!D53</f>
        <v>1.1100000000000001</v>
      </c>
      <c r="D66" s="222"/>
      <c r="E66" s="223"/>
      <c r="F66" s="224">
        <v>0</v>
      </c>
      <c r="G66" s="225">
        <f>(C66*E66)+(F66*(C66*E66))</f>
        <v>0</v>
      </c>
      <c r="H66" s="226">
        <f>(D66*E66)+(F66*(D66*E66))</f>
        <v>0</v>
      </c>
      <c r="I66" s="602"/>
      <c r="J66" s="602"/>
    </row>
    <row r="67" spans="1:10" ht="15" customHeight="1" x14ac:dyDescent="0.2">
      <c r="A67" s="379" t="s">
        <v>82</v>
      </c>
      <c r="B67" s="379" t="s">
        <v>83</v>
      </c>
      <c r="C67" s="225">
        <f>'Hinnat 2015'!D54</f>
        <v>0.16</v>
      </c>
      <c r="D67" s="222"/>
      <c r="E67" s="223"/>
      <c r="F67" s="224">
        <v>0</v>
      </c>
      <c r="G67" s="225">
        <f>(C67*E67)+(F67*(C67*E67))</f>
        <v>0</v>
      </c>
      <c r="H67" s="226">
        <f>(D67*E67)+(F67*(D67*E67))</f>
        <v>0</v>
      </c>
      <c r="I67" s="602"/>
      <c r="J67" s="602"/>
    </row>
    <row r="68" spans="1:10" ht="15" customHeight="1" x14ac:dyDescent="0.2">
      <c r="A68" s="379" t="s">
        <v>84</v>
      </c>
      <c r="B68" s="379" t="s">
        <v>85</v>
      </c>
      <c r="C68" s="225">
        <f>'Hinnat 2015'!D55</f>
        <v>0.46</v>
      </c>
      <c r="D68" s="222"/>
      <c r="E68" s="223"/>
      <c r="F68" s="224">
        <v>0</v>
      </c>
      <c r="G68" s="225">
        <f>(C68*E68)+(F68*(C68*E68))</f>
        <v>0</v>
      </c>
      <c r="H68" s="226">
        <f>(D68*E68)+(F68*(D68*E68))</f>
        <v>0</v>
      </c>
      <c r="I68" s="602"/>
      <c r="J68" s="602"/>
    </row>
    <row r="69" spans="1:10" s="236" customFormat="1" ht="15" customHeight="1" x14ac:dyDescent="0.2">
      <c r="A69" s="196"/>
      <c r="B69" s="195"/>
      <c r="C69" s="233"/>
      <c r="D69" s="195" t="s">
        <v>331</v>
      </c>
      <c r="E69" s="234">
        <f>SUM(E47:E52,E54:E59,E61:E68)</f>
        <v>0</v>
      </c>
      <c r="G69" s="235">
        <f>SUM(G46:G68)</f>
        <v>0</v>
      </c>
      <c r="H69" s="243">
        <f>SUM(H46:H68)</f>
        <v>0</v>
      </c>
    </row>
    <row r="70" spans="1:10" s="295" customFormat="1" ht="15" customHeight="1" x14ac:dyDescent="0.2">
      <c r="A70" s="311"/>
      <c r="B70" s="300"/>
      <c r="C70" s="244"/>
      <c r="D70" s="195" t="s">
        <v>382</v>
      </c>
      <c r="G70" s="244"/>
      <c r="H70" s="237">
        <f>MAX(G48:H48)+MAX(G50:H50)+MAX(G52:H52)+MAX(G55:H55)+MAX(G57:H57)+MAX(G59:H59)+MAX(G62:H62)+MAX(G64:H64)+MAX(G66:H66)+MAX(G67:H67)+MAX(G68:H68)</f>
        <v>0</v>
      </c>
    </row>
    <row r="71" spans="1:10" s="295" customFormat="1" ht="15" customHeight="1" x14ac:dyDescent="0.2">
      <c r="A71" s="370"/>
      <c r="B71" s="195"/>
      <c r="C71" s="233"/>
      <c r="G71" s="202"/>
      <c r="H71" s="299"/>
    </row>
    <row r="72" spans="1:10" s="295" customFormat="1" ht="15" customHeight="1" x14ac:dyDescent="0.25">
      <c r="A72" s="605" t="s">
        <v>86</v>
      </c>
      <c r="B72" s="605"/>
      <c r="C72" s="605"/>
      <c r="D72" s="300"/>
      <c r="F72" s="300"/>
      <c r="G72" s="210"/>
      <c r="H72" s="299"/>
    </row>
    <row r="73" spans="1:10" s="295" customFormat="1" ht="15" customHeight="1" x14ac:dyDescent="0.25">
      <c r="A73" s="311"/>
      <c r="B73" s="307"/>
      <c r="C73" s="244"/>
      <c r="D73" s="300"/>
      <c r="F73" s="300"/>
      <c r="G73" s="210"/>
      <c r="H73" s="299"/>
    </row>
    <row r="74" spans="1:10" s="295" customFormat="1" ht="15" customHeight="1" x14ac:dyDescent="0.2">
      <c r="A74" s="195" t="s">
        <v>385</v>
      </c>
      <c r="C74" s="384"/>
      <c r="G74" s="202"/>
      <c r="H74" s="299"/>
    </row>
    <row r="75" spans="1:10" s="295" customFormat="1" ht="15" customHeight="1" x14ac:dyDescent="0.2">
      <c r="A75" s="195" t="s">
        <v>386</v>
      </c>
      <c r="C75" s="244"/>
      <c r="G75" s="202"/>
      <c r="H75" s="299"/>
    </row>
    <row r="76" spans="1:10" s="295" customFormat="1" ht="15" customHeight="1" x14ac:dyDescent="0.2">
      <c r="A76" s="195" t="s">
        <v>371</v>
      </c>
      <c r="B76" s="300"/>
      <c r="C76" s="244"/>
      <c r="G76" s="202"/>
      <c r="H76" s="299"/>
    </row>
    <row r="77" spans="1:10" s="295" customFormat="1" ht="15" customHeight="1" x14ac:dyDescent="0.2">
      <c r="A77" s="195" t="s">
        <v>387</v>
      </c>
      <c r="B77" s="300"/>
      <c r="C77" s="244"/>
      <c r="G77" s="202"/>
      <c r="H77" s="299"/>
    </row>
    <row r="78" spans="1:10" s="295" customFormat="1" ht="15" customHeight="1" x14ac:dyDescent="0.2">
      <c r="A78" s="195" t="s">
        <v>372</v>
      </c>
      <c r="B78" s="300"/>
      <c r="C78" s="244"/>
      <c r="G78" s="202"/>
      <c r="H78" s="299"/>
    </row>
    <row r="79" spans="1:10" s="295" customFormat="1" ht="15" customHeight="1" x14ac:dyDescent="0.2">
      <c r="A79" s="195" t="s">
        <v>373</v>
      </c>
      <c r="B79" s="300"/>
      <c r="C79" s="244"/>
      <c r="G79" s="202"/>
      <c r="H79" s="299"/>
    </row>
    <row r="80" spans="1:10" s="295" customFormat="1" ht="15" customHeight="1" x14ac:dyDescent="0.2">
      <c r="A80" s="604" t="s">
        <v>374</v>
      </c>
      <c r="B80" s="604"/>
      <c r="C80" s="244"/>
      <c r="G80" s="202"/>
      <c r="H80" s="299"/>
    </row>
    <row r="81" spans="1:46" s="295" customFormat="1" ht="15" customHeight="1" x14ac:dyDescent="0.2">
      <c r="A81" s="196" t="s">
        <v>375</v>
      </c>
      <c r="B81" s="300"/>
      <c r="C81" s="244"/>
      <c r="G81" s="202"/>
      <c r="H81" s="299"/>
    </row>
    <row r="82" spans="1:46" s="295" customFormat="1" ht="15" customHeight="1" x14ac:dyDescent="0.2">
      <c r="A82" s="195"/>
      <c r="B82" s="300"/>
      <c r="C82" s="244"/>
      <c r="G82" s="202"/>
      <c r="H82" s="299"/>
    </row>
    <row r="83" spans="1:46" s="378" customFormat="1" ht="15" customHeight="1" x14ac:dyDescent="0.2">
      <c r="A83" s="382" t="s">
        <v>30</v>
      </c>
      <c r="B83" s="379"/>
      <c r="C83" s="239" t="s">
        <v>376</v>
      </c>
      <c r="D83" s="379" t="s">
        <v>377</v>
      </c>
      <c r="E83" s="240" t="s">
        <v>378</v>
      </c>
      <c r="F83" s="380" t="s">
        <v>379</v>
      </c>
      <c r="G83" s="240" t="s">
        <v>380</v>
      </c>
      <c r="H83" s="262" t="s">
        <v>377</v>
      </c>
      <c r="I83" s="601" t="s">
        <v>381</v>
      </c>
      <c r="J83" s="601"/>
      <c r="K83" s="300"/>
      <c r="L83" s="300"/>
      <c r="M83" s="300"/>
      <c r="N83" s="300"/>
      <c r="O83" s="300"/>
      <c r="P83" s="300"/>
      <c r="Q83" s="300"/>
      <c r="R83" s="300"/>
      <c r="S83" s="300"/>
      <c r="T83" s="300"/>
      <c r="U83" s="300"/>
      <c r="V83" s="300"/>
      <c r="W83" s="300"/>
      <c r="X83" s="300"/>
      <c r="Y83" s="300"/>
      <c r="Z83" s="300"/>
      <c r="AA83" s="300"/>
      <c r="AB83" s="300"/>
      <c r="AC83" s="300"/>
      <c r="AD83" s="300"/>
      <c r="AE83" s="300"/>
      <c r="AF83" s="300"/>
      <c r="AG83" s="300"/>
      <c r="AH83" s="300"/>
      <c r="AI83" s="300"/>
      <c r="AJ83" s="300"/>
      <c r="AK83" s="300"/>
      <c r="AL83" s="300"/>
      <c r="AM83" s="300"/>
      <c r="AN83" s="300"/>
      <c r="AO83" s="300"/>
      <c r="AP83" s="300"/>
      <c r="AQ83" s="300"/>
      <c r="AR83" s="300"/>
      <c r="AS83" s="300"/>
      <c r="AT83" s="300"/>
    </row>
    <row r="84" spans="1:46" s="295" customFormat="1" ht="15" customHeight="1" x14ac:dyDescent="0.2">
      <c r="A84" s="380" t="s">
        <v>89</v>
      </c>
      <c r="C84" s="230"/>
      <c r="D84" s="391"/>
      <c r="E84" s="391"/>
      <c r="F84" s="381"/>
      <c r="G84" s="242"/>
      <c r="H84" s="230"/>
    </row>
    <row r="85" spans="1:46" ht="15" customHeight="1" x14ac:dyDescent="0.2">
      <c r="A85" s="385" t="s">
        <v>90</v>
      </c>
      <c r="B85" s="379" t="s">
        <v>91</v>
      </c>
      <c r="C85" s="225">
        <f>'Hinnat 2015'!D65</f>
        <v>0.32</v>
      </c>
      <c r="D85" s="222"/>
      <c r="E85" s="223"/>
      <c r="F85" s="224">
        <v>0</v>
      </c>
      <c r="G85" s="225">
        <f>(C85*E85)+(F85*(C85*E85))</f>
        <v>0</v>
      </c>
      <c r="H85" s="226">
        <f>(D85*E85)+(F85*(D85*E85))</f>
        <v>0</v>
      </c>
      <c r="I85" s="602"/>
      <c r="J85" s="602"/>
    </row>
    <row r="86" spans="1:46" ht="15" customHeight="1" x14ac:dyDescent="0.2">
      <c r="A86" s="385" t="s">
        <v>92</v>
      </c>
      <c r="B86" s="379" t="s">
        <v>93</v>
      </c>
      <c r="C86" s="225">
        <f>'Hinnat 2015'!D66</f>
        <v>0.13</v>
      </c>
      <c r="D86" s="222"/>
      <c r="E86" s="223"/>
      <c r="F86" s="224">
        <v>0</v>
      </c>
      <c r="G86" s="225">
        <f>(C86*E86)+(F86*(C86*E86))</f>
        <v>0</v>
      </c>
      <c r="H86" s="226">
        <f>(D86*E86)+(F86*(D86*E86))</f>
        <v>0</v>
      </c>
      <c r="I86" s="602"/>
      <c r="J86" s="602"/>
    </row>
    <row r="87" spans="1:46" ht="15" customHeight="1" x14ac:dyDescent="0.2">
      <c r="A87" s="386" t="s">
        <v>94</v>
      </c>
      <c r="B87" s="379" t="s">
        <v>95</v>
      </c>
      <c r="C87" s="225">
        <f>'Hinnat 2015'!D67</f>
        <v>0.44</v>
      </c>
      <c r="D87" s="222"/>
      <c r="E87" s="223"/>
      <c r="F87" s="224">
        <v>0</v>
      </c>
      <c r="G87" s="225">
        <f>(C87*E87)+(F87*(C87*E87))</f>
        <v>0</v>
      </c>
      <c r="H87" s="226">
        <f>(D87*E87)+(F87*(D87*E87))</f>
        <v>0</v>
      </c>
      <c r="I87" s="602"/>
      <c r="J87" s="602"/>
    </row>
    <row r="88" spans="1:46" ht="15" customHeight="1" x14ac:dyDescent="0.2">
      <c r="A88" s="386" t="s">
        <v>96</v>
      </c>
      <c r="B88" s="379" t="s">
        <v>97</v>
      </c>
      <c r="C88" s="225">
        <f>'Hinnat 2015'!D68</f>
        <v>0.39</v>
      </c>
      <c r="D88" s="222"/>
      <c r="E88" s="223"/>
      <c r="F88" s="224">
        <v>0</v>
      </c>
      <c r="G88" s="225">
        <f>(C88*E88)+(F88*(C88*E88))</f>
        <v>0</v>
      </c>
      <c r="H88" s="226">
        <f>(D88*E88)+(F88*(D88*E88))</f>
        <v>0</v>
      </c>
      <c r="I88" s="602"/>
      <c r="J88" s="602"/>
    </row>
    <row r="89" spans="1:46" ht="15" customHeight="1" x14ac:dyDescent="0.2">
      <c r="A89" s="386" t="s">
        <v>98</v>
      </c>
      <c r="B89" s="379" t="s">
        <v>99</v>
      </c>
      <c r="C89" s="225">
        <f>'Hinnat 2015'!D69</f>
        <v>0.34</v>
      </c>
      <c r="D89" s="222"/>
      <c r="E89" s="223"/>
      <c r="F89" s="224">
        <v>0</v>
      </c>
      <c r="G89" s="225">
        <f>(C89*E89)+(F89*(C89*E89))</f>
        <v>0</v>
      </c>
      <c r="H89" s="226">
        <f>(D89*E89)+(F89*(D89*E89))</f>
        <v>0</v>
      </c>
      <c r="I89" s="602"/>
      <c r="J89" s="602"/>
    </row>
    <row r="90" spans="1:46" ht="15" customHeight="1" x14ac:dyDescent="0.2">
      <c r="A90" s="380" t="s">
        <v>100</v>
      </c>
      <c r="B90" s="295"/>
      <c r="C90" s="230"/>
      <c r="D90" s="228"/>
      <c r="E90" s="228"/>
      <c r="F90" s="241"/>
      <c r="G90" s="242"/>
      <c r="H90" s="230"/>
    </row>
    <row r="91" spans="1:46" ht="15" customHeight="1" x14ac:dyDescent="0.2">
      <c r="A91" s="386" t="s">
        <v>101</v>
      </c>
      <c r="B91" s="379" t="s">
        <v>102</v>
      </c>
      <c r="C91" s="225">
        <f>'Hinnat 2015'!D71</f>
        <v>0.32</v>
      </c>
      <c r="D91" s="222"/>
      <c r="E91" s="223"/>
      <c r="F91" s="224">
        <v>0</v>
      </c>
      <c r="G91" s="225">
        <f>(C91*E91)+(F91*(C91*E91))</f>
        <v>0</v>
      </c>
      <c r="H91" s="226">
        <f>(D91*E91)+(F91*(D91*E91))</f>
        <v>0</v>
      </c>
      <c r="I91" s="602"/>
      <c r="J91" s="602"/>
    </row>
    <row r="92" spans="1:46" ht="15" customHeight="1" x14ac:dyDescent="0.2">
      <c r="A92" s="386" t="s">
        <v>103</v>
      </c>
      <c r="B92" s="379" t="s">
        <v>104</v>
      </c>
      <c r="C92" s="225">
        <f>'Hinnat 2015'!D72</f>
        <v>1.28</v>
      </c>
      <c r="D92" s="222"/>
      <c r="E92" s="223"/>
      <c r="F92" s="224">
        <v>0</v>
      </c>
      <c r="G92" s="225">
        <f>(C92*E92)+(F92*(C92*E92))</f>
        <v>0</v>
      </c>
      <c r="H92" s="226">
        <f>(D92*E92)+(F92*(D92*E92))</f>
        <v>0</v>
      </c>
      <c r="I92" s="602"/>
      <c r="J92" s="602"/>
    </row>
    <row r="93" spans="1:46" ht="15" customHeight="1" x14ac:dyDescent="0.2">
      <c r="A93" s="386" t="s">
        <v>105</v>
      </c>
      <c r="B93" s="379" t="s">
        <v>106</v>
      </c>
      <c r="C93" s="225">
        <f>'Hinnat 2015'!D73</f>
        <v>0.32</v>
      </c>
      <c r="D93" s="222"/>
      <c r="E93" s="223"/>
      <c r="F93" s="224">
        <v>0</v>
      </c>
      <c r="G93" s="225">
        <f>(C93*E93)+(F93*(C93*E93))</f>
        <v>0</v>
      </c>
      <c r="H93" s="226">
        <f>(D93*E93)+(F93*(D93*E93))</f>
        <v>0</v>
      </c>
      <c r="I93" s="602"/>
      <c r="J93" s="602"/>
    </row>
    <row r="94" spans="1:46" ht="15" customHeight="1" x14ac:dyDescent="0.2">
      <c r="A94" s="364" t="s">
        <v>107</v>
      </c>
      <c r="B94" s="379" t="s">
        <v>108</v>
      </c>
      <c r="C94" s="225">
        <f>'Hinnat 2015'!D74</f>
        <v>1.08</v>
      </c>
      <c r="D94" s="222"/>
      <c r="E94" s="223"/>
      <c r="F94" s="224">
        <v>0</v>
      </c>
      <c r="G94" s="225">
        <f>(C94*E94)+(F94*(C94*E94))</f>
        <v>0</v>
      </c>
      <c r="H94" s="226">
        <f>(D94*E94)+(F94*(D94*E94))</f>
        <v>0</v>
      </c>
      <c r="I94" s="602"/>
      <c r="J94" s="602"/>
    </row>
    <row r="95" spans="1:46" ht="15" customHeight="1" x14ac:dyDescent="0.2">
      <c r="A95" s="377" t="s">
        <v>109</v>
      </c>
      <c r="B95" s="295"/>
      <c r="C95" s="247"/>
      <c r="D95" s="228"/>
      <c r="E95" s="228"/>
      <c r="F95" s="241"/>
      <c r="G95" s="242"/>
      <c r="H95" s="230"/>
    </row>
    <row r="96" spans="1:46" ht="15" customHeight="1" x14ac:dyDescent="0.2">
      <c r="A96" s="364" t="s">
        <v>110</v>
      </c>
      <c r="B96" s="379" t="s">
        <v>111</v>
      </c>
      <c r="C96" s="225">
        <f>'Hinnat 2015'!D76</f>
        <v>0.32</v>
      </c>
      <c r="D96" s="222"/>
      <c r="E96" s="223"/>
      <c r="F96" s="224">
        <v>0</v>
      </c>
      <c r="G96" s="225">
        <f t="shared" ref="G96:G102" si="1">(C96*E96)+(F96*(C96*E96))</f>
        <v>0</v>
      </c>
      <c r="H96" s="226">
        <f t="shared" ref="H96:H102" si="2">(D96*E96)+(F96*(D96*E96))</f>
        <v>0</v>
      </c>
      <c r="I96" s="602"/>
      <c r="J96" s="602"/>
    </row>
    <row r="97" spans="1:10" ht="15" customHeight="1" x14ac:dyDescent="0.2">
      <c r="A97" s="364" t="s">
        <v>112</v>
      </c>
      <c r="B97" s="379" t="s">
        <v>113</v>
      </c>
      <c r="C97" s="225">
        <f>'Hinnat 2015'!D77</f>
        <v>0.62</v>
      </c>
      <c r="D97" s="222"/>
      <c r="E97" s="223"/>
      <c r="F97" s="224">
        <v>0</v>
      </c>
      <c r="G97" s="225">
        <f t="shared" si="1"/>
        <v>0</v>
      </c>
      <c r="H97" s="226">
        <f t="shared" si="2"/>
        <v>0</v>
      </c>
      <c r="I97" s="602"/>
      <c r="J97" s="602"/>
    </row>
    <row r="98" spans="1:10" ht="15" customHeight="1" x14ac:dyDescent="0.2">
      <c r="A98" s="364" t="s">
        <v>114</v>
      </c>
      <c r="B98" s="379" t="s">
        <v>115</v>
      </c>
      <c r="C98" s="225">
        <f>'Hinnat 2015'!D78</f>
        <v>0.31</v>
      </c>
      <c r="D98" s="222"/>
      <c r="E98" s="223"/>
      <c r="F98" s="224">
        <v>0</v>
      </c>
      <c r="G98" s="225">
        <f t="shared" si="1"/>
        <v>0</v>
      </c>
      <c r="H98" s="226">
        <f t="shared" si="2"/>
        <v>0</v>
      </c>
      <c r="I98" s="602"/>
      <c r="J98" s="602"/>
    </row>
    <row r="99" spans="1:10" ht="15" customHeight="1" x14ac:dyDescent="0.2">
      <c r="A99" s="364" t="s">
        <v>116</v>
      </c>
      <c r="B99" s="379" t="s">
        <v>117</v>
      </c>
      <c r="C99" s="225">
        <f>'Hinnat 2015'!D79</f>
        <v>0.62</v>
      </c>
      <c r="D99" s="222"/>
      <c r="E99" s="223"/>
      <c r="F99" s="224">
        <v>0</v>
      </c>
      <c r="G99" s="225">
        <f t="shared" si="1"/>
        <v>0</v>
      </c>
      <c r="H99" s="226">
        <f t="shared" si="2"/>
        <v>0</v>
      </c>
      <c r="I99" s="602"/>
      <c r="J99" s="602"/>
    </row>
    <row r="100" spans="1:10" ht="15" customHeight="1" x14ac:dyDescent="0.2">
      <c r="A100" s="364" t="s">
        <v>118</v>
      </c>
      <c r="B100" s="379" t="s">
        <v>119</v>
      </c>
      <c r="C100" s="225">
        <f>'Hinnat 2015'!D80</f>
        <v>0.54</v>
      </c>
      <c r="D100" s="222"/>
      <c r="E100" s="223"/>
      <c r="F100" s="224">
        <v>0</v>
      </c>
      <c r="G100" s="225">
        <f t="shared" si="1"/>
        <v>0</v>
      </c>
      <c r="H100" s="226">
        <f t="shared" si="2"/>
        <v>0</v>
      </c>
      <c r="I100" s="602"/>
      <c r="J100" s="602"/>
    </row>
    <row r="101" spans="1:10" ht="15" customHeight="1" x14ac:dyDescent="0.2">
      <c r="A101" s="364" t="s">
        <v>120</v>
      </c>
      <c r="B101" s="379" t="s">
        <v>121</v>
      </c>
      <c r="C101" s="225">
        <f>'Hinnat 2015'!D81</f>
        <v>0.64</v>
      </c>
      <c r="D101" s="222"/>
      <c r="E101" s="223"/>
      <c r="F101" s="224">
        <v>0</v>
      </c>
      <c r="G101" s="225">
        <f t="shared" si="1"/>
        <v>0</v>
      </c>
      <c r="H101" s="226">
        <f t="shared" si="2"/>
        <v>0</v>
      </c>
      <c r="I101" s="602"/>
      <c r="J101" s="602"/>
    </row>
    <row r="102" spans="1:10" ht="15" customHeight="1" x14ac:dyDescent="0.2">
      <c r="A102" s="364" t="s">
        <v>122</v>
      </c>
      <c r="B102" s="379" t="s">
        <v>123</v>
      </c>
      <c r="C102" s="225">
        <f>'Hinnat 2015'!D82</f>
        <v>0.86</v>
      </c>
      <c r="D102" s="222"/>
      <c r="E102" s="223"/>
      <c r="F102" s="224">
        <v>0</v>
      </c>
      <c r="G102" s="225">
        <f t="shared" si="1"/>
        <v>0</v>
      </c>
      <c r="H102" s="226">
        <f t="shared" si="2"/>
        <v>0</v>
      </c>
      <c r="I102" s="602"/>
      <c r="J102" s="602"/>
    </row>
    <row r="103" spans="1:10" ht="15" customHeight="1" x14ac:dyDescent="0.2">
      <c r="A103" s="380" t="s">
        <v>124</v>
      </c>
      <c r="B103" s="295"/>
      <c r="C103" s="230"/>
      <c r="D103" s="228"/>
      <c r="E103" s="228"/>
      <c r="F103" s="241"/>
      <c r="G103" s="242"/>
      <c r="H103" s="230"/>
    </row>
    <row r="104" spans="1:10" ht="15" customHeight="1" x14ac:dyDescent="0.2">
      <c r="A104" s="364" t="s">
        <v>125</v>
      </c>
      <c r="B104" s="379" t="s">
        <v>111</v>
      </c>
      <c r="C104" s="225">
        <f>'Hinnat 2015'!D84</f>
        <v>0.53</v>
      </c>
      <c r="D104" s="222"/>
      <c r="E104" s="223"/>
      <c r="F104" s="224">
        <v>0</v>
      </c>
      <c r="G104" s="225">
        <f>(C104*E104)+(F104*(C104*E104))</f>
        <v>0</v>
      </c>
      <c r="H104" s="226">
        <f>(D104*E104)+(F104*(D104*E104))</f>
        <v>0</v>
      </c>
      <c r="I104" s="602"/>
      <c r="J104" s="602"/>
    </row>
    <row r="105" spans="1:10" ht="15" customHeight="1" x14ac:dyDescent="0.2">
      <c r="A105" s="364" t="s">
        <v>126</v>
      </c>
      <c r="B105" s="379" t="s">
        <v>127</v>
      </c>
      <c r="C105" s="225">
        <f>'Hinnat 2015'!D85</f>
        <v>0.86</v>
      </c>
      <c r="D105" s="222"/>
      <c r="E105" s="223"/>
      <c r="F105" s="224">
        <v>0</v>
      </c>
      <c r="G105" s="225">
        <f>(C105*E105)+(F105*(C105*E105))</f>
        <v>0</v>
      </c>
      <c r="H105" s="226">
        <f>(D105*E105)+(F105*(D105*E105))</f>
        <v>0</v>
      </c>
      <c r="I105" s="602"/>
      <c r="J105" s="602"/>
    </row>
    <row r="106" spans="1:10" ht="15" customHeight="1" x14ac:dyDescent="0.2">
      <c r="A106" s="364" t="s">
        <v>128</v>
      </c>
      <c r="B106" s="379" t="s">
        <v>119</v>
      </c>
      <c r="C106" s="225">
        <f>'Hinnat 2015'!D86</f>
        <v>0.86</v>
      </c>
      <c r="D106" s="248"/>
      <c r="E106" s="223"/>
      <c r="F106" s="224">
        <v>0</v>
      </c>
      <c r="G106" s="225">
        <f>(C106*E106)+(F106*(C106*E106))</f>
        <v>0</v>
      </c>
      <c r="H106" s="226">
        <f>(D106*E106)+(F106*(D106*E106))</f>
        <v>0</v>
      </c>
      <c r="I106" s="602"/>
      <c r="J106" s="602"/>
    </row>
    <row r="107" spans="1:10" ht="15" customHeight="1" x14ac:dyDescent="0.2">
      <c r="A107" s="364" t="s">
        <v>129</v>
      </c>
      <c r="B107" s="379" t="s">
        <v>130</v>
      </c>
      <c r="C107" s="225">
        <f>'Hinnat 2015'!D87</f>
        <v>0.86</v>
      </c>
      <c r="D107" s="222"/>
      <c r="E107" s="223"/>
      <c r="F107" s="224">
        <v>0</v>
      </c>
      <c r="G107" s="225">
        <f>(C107*E107)+(F107*(C107*E107))</f>
        <v>0</v>
      </c>
      <c r="H107" s="226">
        <f>(D107*E107)+(F107*(D107*E107))</f>
        <v>0</v>
      </c>
      <c r="I107" s="602"/>
      <c r="J107" s="602"/>
    </row>
    <row r="108" spans="1:10" ht="15" customHeight="1" x14ac:dyDescent="0.2">
      <c r="A108" s="380" t="s">
        <v>131</v>
      </c>
      <c r="B108" s="295"/>
      <c r="C108" s="230"/>
      <c r="D108" s="228"/>
      <c r="E108" s="228"/>
      <c r="F108" s="241"/>
      <c r="G108" s="242"/>
      <c r="H108" s="230"/>
    </row>
    <row r="109" spans="1:10" ht="15" customHeight="1" x14ac:dyDescent="0.2">
      <c r="A109" s="364" t="s">
        <v>132</v>
      </c>
      <c r="B109" s="379" t="s">
        <v>127</v>
      </c>
      <c r="C109" s="225">
        <f>'Hinnat 2015'!D89</f>
        <v>0.66</v>
      </c>
      <c r="D109" s="222"/>
      <c r="E109" s="223"/>
      <c r="F109" s="224">
        <v>0</v>
      </c>
      <c r="G109" s="225">
        <f>(C109*E109)+(F109*(C109*E109))</f>
        <v>0</v>
      </c>
      <c r="H109" s="226">
        <f>(D109*E109)+(F109*(D109*E109))</f>
        <v>0</v>
      </c>
      <c r="I109" s="602"/>
      <c r="J109" s="602"/>
    </row>
    <row r="110" spans="1:10" ht="15" customHeight="1" x14ac:dyDescent="0.2">
      <c r="A110" s="364" t="s">
        <v>133</v>
      </c>
      <c r="B110" s="379" t="s">
        <v>134</v>
      </c>
      <c r="C110" s="225">
        <f>'Hinnat 2015'!D90</f>
        <v>0.54</v>
      </c>
      <c r="D110" s="222"/>
      <c r="E110" s="223"/>
      <c r="F110" s="224">
        <v>0</v>
      </c>
      <c r="G110" s="225">
        <f>(C110*E110)+(F110*(C110*E110))</f>
        <v>0</v>
      </c>
      <c r="H110" s="226">
        <f>(D110*E110)+(F110*(D110*E110))</f>
        <v>0</v>
      </c>
      <c r="I110" s="602"/>
      <c r="J110" s="602"/>
    </row>
    <row r="111" spans="1:10" ht="15" customHeight="1" x14ac:dyDescent="0.2">
      <c r="A111" s="364" t="s">
        <v>135</v>
      </c>
      <c r="B111" s="379" t="s">
        <v>130</v>
      </c>
      <c r="C111" s="225">
        <f>'Hinnat 2015'!D91</f>
        <v>0.63</v>
      </c>
      <c r="D111" s="222"/>
      <c r="E111" s="223"/>
      <c r="F111" s="224">
        <v>0</v>
      </c>
      <c r="G111" s="225">
        <f>(C111*E111)+(F111*(C111*E111))</f>
        <v>0</v>
      </c>
      <c r="H111" s="226">
        <f>(D111*E111)+(F111*(D111*E111))</f>
        <v>0</v>
      </c>
      <c r="I111" s="602"/>
      <c r="J111" s="602"/>
    </row>
    <row r="112" spans="1:10" ht="15" customHeight="1" x14ac:dyDescent="0.2">
      <c r="A112" s="380" t="s">
        <v>136</v>
      </c>
      <c r="B112" s="295"/>
      <c r="C112" s="230"/>
      <c r="D112" s="228"/>
      <c r="E112" s="228"/>
      <c r="F112" s="241"/>
      <c r="G112" s="242"/>
      <c r="H112" s="230"/>
    </row>
    <row r="113" spans="1:10" ht="15" customHeight="1" x14ac:dyDescent="0.2">
      <c r="A113" s="364" t="s">
        <v>137</v>
      </c>
      <c r="B113" s="379" t="s">
        <v>138</v>
      </c>
      <c r="C113" s="225">
        <f>'Hinnat 2015'!D93</f>
        <v>0.26</v>
      </c>
      <c r="D113" s="222"/>
      <c r="E113" s="223"/>
      <c r="F113" s="224">
        <v>0</v>
      </c>
      <c r="G113" s="225">
        <f>(C113*E113)+(F113*(C113*E113))</f>
        <v>0</v>
      </c>
      <c r="H113" s="226">
        <f>(D113*E113)+(F113*(D113*E113))</f>
        <v>0</v>
      </c>
      <c r="I113" s="602"/>
      <c r="J113" s="602"/>
    </row>
    <row r="114" spans="1:10" ht="15" customHeight="1" x14ac:dyDescent="0.2">
      <c r="A114" s="364" t="s">
        <v>139</v>
      </c>
      <c r="B114" s="379" t="s">
        <v>140</v>
      </c>
      <c r="C114" s="225">
        <f>'Hinnat 2015'!D94</f>
        <v>0.51</v>
      </c>
      <c r="D114" s="222"/>
      <c r="E114" s="223"/>
      <c r="F114" s="224">
        <v>0</v>
      </c>
      <c r="G114" s="225">
        <f>(C114*E114)+(F114*(C114*E114))</f>
        <v>0</v>
      </c>
      <c r="H114" s="226">
        <f>(D114*E114)+(F114*(D114*E114))</f>
        <v>0</v>
      </c>
      <c r="I114" s="602"/>
      <c r="J114" s="602"/>
    </row>
    <row r="115" spans="1:10" s="209" customFormat="1" ht="15" customHeight="1" x14ac:dyDescent="0.2">
      <c r="A115" s="364" t="s">
        <v>141</v>
      </c>
      <c r="B115" s="379" t="s">
        <v>142</v>
      </c>
      <c r="C115" s="225">
        <f>'Hinnat 2015'!D95</f>
        <v>0.44</v>
      </c>
      <c r="D115" s="222"/>
      <c r="E115" s="223"/>
      <c r="F115" s="224">
        <v>0</v>
      </c>
      <c r="G115" s="225">
        <f>(C115*E115)+(F115*(C115*E115))</f>
        <v>0</v>
      </c>
      <c r="H115" s="226">
        <f>(D115*E115)+(F115*(D115*E115))</f>
        <v>0</v>
      </c>
      <c r="I115" s="602"/>
      <c r="J115" s="602"/>
    </row>
    <row r="116" spans="1:10" ht="15" customHeight="1" x14ac:dyDescent="0.2">
      <c r="A116" s="364" t="s">
        <v>143</v>
      </c>
      <c r="B116" s="379" t="s">
        <v>144</v>
      </c>
      <c r="C116" s="249">
        <f>'Hinnat 2015'!D96</f>
        <v>0.51</v>
      </c>
      <c r="D116" s="222"/>
      <c r="E116" s="223"/>
      <c r="F116" s="224">
        <v>0</v>
      </c>
      <c r="G116" s="225">
        <f>(C116*E116)+(F116*(C116*E116))</f>
        <v>0</v>
      </c>
      <c r="H116" s="226">
        <f>(D116*E116)+(F116*(D116*E116))</f>
        <v>0</v>
      </c>
      <c r="I116" s="602"/>
      <c r="J116" s="602"/>
    </row>
    <row r="117" spans="1:10" ht="15" customHeight="1" x14ac:dyDescent="0.2">
      <c r="A117" s="364" t="s">
        <v>145</v>
      </c>
      <c r="B117" s="379" t="s">
        <v>146</v>
      </c>
      <c r="C117" s="225">
        <f>'Hinnat 2015'!D97</f>
        <v>0.73</v>
      </c>
      <c r="D117" s="222"/>
      <c r="E117" s="223"/>
      <c r="F117" s="224">
        <v>0</v>
      </c>
      <c r="G117" s="225">
        <f>(C117*E117)+(F117*(C117*E117))</f>
        <v>0</v>
      </c>
      <c r="H117" s="226">
        <f>(D117*E117)+(F117*(D117*E117))</f>
        <v>0</v>
      </c>
      <c r="I117" s="602"/>
      <c r="J117" s="602"/>
    </row>
    <row r="118" spans="1:10" s="236" customFormat="1" ht="15" customHeight="1" x14ac:dyDescent="0.2">
      <c r="A118" s="196"/>
      <c r="B118" s="195"/>
      <c r="C118" s="233"/>
      <c r="D118" s="236" t="s">
        <v>331</v>
      </c>
      <c r="E118" s="234">
        <f>SUM(E85:E89,E91:E94,E96:E102,E104:E107,E109:E111,E113:E117)</f>
        <v>0</v>
      </c>
      <c r="G118" s="235">
        <f>SUM(G84:G117)</f>
        <v>0</v>
      </c>
      <c r="H118" s="243">
        <f>SUM(H84:H117)</f>
        <v>0</v>
      </c>
    </row>
    <row r="119" spans="1:10" s="295" customFormat="1" ht="15" customHeight="1" x14ac:dyDescent="0.2">
      <c r="A119" s="311"/>
      <c r="B119" s="195"/>
      <c r="C119" s="233"/>
      <c r="D119" s="195" t="s">
        <v>382</v>
      </c>
      <c r="G119" s="244"/>
      <c r="H119" s="237">
        <f>MAX(G85:H85)+MAX(G86:H86)+MAX(G87:H87)+MAX(G88:H88)+MAX(G89:H89)+MAX(G91:H91)+MAX(G92:H92)+MAX(G93:H93)+MAX(G94:H94)+MAX(G96:H96)+MAX(G97:H97)+MAX(G98:H98)+MAX(G99:H99)+MAX(G100:H100)+MAX(G101:H101)+MAX(G102:H102)+MAX(G104:H104)+MAX(G105:H105)+MAX(G106:H106)+MAX(G107:H107)+MAX(G109:H109)+MAX(G110:H110)+MAX(G111:H111)+MAX(G113:H113)+MAX(G114:H114)+MAX(G115:H115)+MAX(G116:H116)+MAX(G117:H117)</f>
        <v>0</v>
      </c>
    </row>
    <row r="120" spans="1:10" s="295" customFormat="1" ht="15" customHeight="1" x14ac:dyDescent="0.2">
      <c r="A120" s="311"/>
      <c r="B120" s="195"/>
      <c r="C120" s="233"/>
      <c r="D120" s="300"/>
      <c r="F120" s="300"/>
      <c r="G120" s="210"/>
      <c r="H120" s="299"/>
    </row>
    <row r="121" spans="1:10" s="295" customFormat="1" ht="15" customHeight="1" x14ac:dyDescent="0.25">
      <c r="A121" s="605" t="s">
        <v>147</v>
      </c>
      <c r="B121" s="605"/>
      <c r="C121" s="605"/>
      <c r="G121" s="202"/>
      <c r="H121" s="299"/>
    </row>
    <row r="122" spans="1:10" s="295" customFormat="1" ht="15" customHeight="1" x14ac:dyDescent="0.25">
      <c r="A122" s="275"/>
      <c r="B122" s="202"/>
      <c r="C122" s="202"/>
      <c r="G122" s="202"/>
      <c r="H122" s="299"/>
    </row>
    <row r="123" spans="1:10" s="295" customFormat="1" ht="15" customHeight="1" x14ac:dyDescent="0.2">
      <c r="A123" s="195" t="s">
        <v>388</v>
      </c>
      <c r="C123" s="244"/>
      <c r="G123" s="202"/>
      <c r="H123" s="299"/>
    </row>
    <row r="124" spans="1:10" s="295" customFormat="1" ht="15" customHeight="1" x14ac:dyDescent="0.2">
      <c r="A124" s="195" t="s">
        <v>389</v>
      </c>
      <c r="C124" s="244"/>
      <c r="G124" s="202"/>
      <c r="H124" s="299"/>
    </row>
    <row r="125" spans="1:10" s="295" customFormat="1" ht="15" customHeight="1" x14ac:dyDescent="0.2">
      <c r="A125" s="195" t="s">
        <v>390</v>
      </c>
      <c r="C125" s="244"/>
      <c r="G125" s="202"/>
      <c r="H125" s="299"/>
    </row>
    <row r="126" spans="1:10" s="295" customFormat="1" ht="15" customHeight="1" x14ac:dyDescent="0.2">
      <c r="A126" s="195" t="s">
        <v>371</v>
      </c>
      <c r="C126" s="305"/>
      <c r="D126" s="300"/>
      <c r="G126" s="202"/>
      <c r="H126" s="299"/>
    </row>
    <row r="127" spans="1:10" s="295" customFormat="1" ht="15" customHeight="1" x14ac:dyDescent="0.2">
      <c r="A127" s="195" t="s">
        <v>372</v>
      </c>
      <c r="C127" s="305"/>
      <c r="D127" s="300"/>
      <c r="G127" s="202"/>
      <c r="H127" s="299"/>
    </row>
    <row r="128" spans="1:10" s="295" customFormat="1" ht="15" customHeight="1" x14ac:dyDescent="0.2">
      <c r="A128" s="195" t="s">
        <v>373</v>
      </c>
      <c r="C128" s="305"/>
      <c r="D128" s="300"/>
      <c r="G128" s="202"/>
      <c r="H128" s="299"/>
    </row>
    <row r="129" spans="1:46" s="295" customFormat="1" ht="15" customHeight="1" x14ac:dyDescent="0.2">
      <c r="A129" s="604" t="s">
        <v>374</v>
      </c>
      <c r="B129" s="604"/>
      <c r="C129" s="305"/>
      <c r="D129" s="300"/>
      <c r="G129" s="202"/>
      <c r="H129" s="299"/>
    </row>
    <row r="130" spans="1:46" s="295" customFormat="1" ht="15" customHeight="1" x14ac:dyDescent="0.2">
      <c r="A130" s="196" t="s">
        <v>375</v>
      </c>
      <c r="C130" s="305"/>
      <c r="D130" s="300"/>
      <c r="G130" s="202"/>
      <c r="H130" s="299"/>
    </row>
    <row r="131" spans="1:46" s="295" customFormat="1" ht="15" customHeight="1" x14ac:dyDescent="0.2">
      <c r="A131" s="195"/>
      <c r="C131" s="305"/>
      <c r="D131" s="300"/>
      <c r="G131" s="202"/>
      <c r="H131" s="299"/>
    </row>
    <row r="132" spans="1:46" s="378" customFormat="1" ht="15" customHeight="1" x14ac:dyDescent="0.2">
      <c r="A132" s="382" t="s">
        <v>30</v>
      </c>
      <c r="B132" s="379"/>
      <c r="C132" s="239" t="s">
        <v>376</v>
      </c>
      <c r="D132" s="379" t="s">
        <v>377</v>
      </c>
      <c r="E132" s="240" t="s">
        <v>378</v>
      </c>
      <c r="F132" s="380" t="s">
        <v>379</v>
      </c>
      <c r="G132" s="240" t="s">
        <v>380</v>
      </c>
      <c r="H132" s="262" t="s">
        <v>377</v>
      </c>
      <c r="I132" s="601" t="s">
        <v>381</v>
      </c>
      <c r="J132" s="601"/>
      <c r="K132" s="300"/>
      <c r="L132" s="300"/>
      <c r="M132" s="300"/>
      <c r="N132" s="300"/>
      <c r="O132" s="300"/>
      <c r="P132" s="300"/>
      <c r="Q132" s="300"/>
      <c r="R132" s="300"/>
      <c r="S132" s="300"/>
      <c r="T132" s="300"/>
      <c r="U132" s="300"/>
      <c r="V132" s="300"/>
      <c r="W132" s="300"/>
      <c r="X132" s="300"/>
      <c r="Y132" s="300"/>
      <c r="Z132" s="300"/>
      <c r="AA132" s="300"/>
      <c r="AB132" s="300"/>
      <c r="AC132" s="300"/>
      <c r="AD132" s="300"/>
      <c r="AE132" s="300"/>
      <c r="AF132" s="300"/>
      <c r="AG132" s="300"/>
      <c r="AH132" s="300"/>
      <c r="AI132" s="300"/>
      <c r="AJ132" s="300"/>
      <c r="AK132" s="300"/>
      <c r="AL132" s="300"/>
      <c r="AM132" s="300"/>
      <c r="AN132" s="300"/>
      <c r="AO132" s="300"/>
      <c r="AP132" s="300"/>
      <c r="AQ132" s="300"/>
      <c r="AR132" s="300"/>
      <c r="AS132" s="300"/>
      <c r="AT132" s="300"/>
    </row>
    <row r="133" spans="1:46" ht="15" customHeight="1" x14ac:dyDescent="0.2">
      <c r="A133" s="364" t="s">
        <v>151</v>
      </c>
      <c r="B133" s="379" t="s">
        <v>152</v>
      </c>
      <c r="C133" s="225">
        <f>'Hinnat 2015'!D107</f>
        <v>0.32</v>
      </c>
      <c r="D133" s="222"/>
      <c r="E133" s="223"/>
      <c r="F133" s="224">
        <v>0</v>
      </c>
      <c r="G133" s="225">
        <f>(C133*E133)+(F133*(C133*E133))</f>
        <v>0</v>
      </c>
      <c r="H133" s="226">
        <f>(D133*E133)+(F133*(D133*E133))</f>
        <v>0</v>
      </c>
      <c r="I133" s="602"/>
      <c r="J133" s="602"/>
    </row>
    <row r="134" spans="1:46" ht="15" customHeight="1" x14ac:dyDescent="0.2">
      <c r="A134" s="364" t="s">
        <v>153</v>
      </c>
      <c r="B134" s="379" t="s">
        <v>154</v>
      </c>
      <c r="C134" s="242"/>
      <c r="D134" s="228"/>
      <c r="E134" s="228"/>
      <c r="F134" s="224"/>
      <c r="G134" s="242"/>
      <c r="H134" s="230"/>
    </row>
    <row r="135" spans="1:46" ht="15" customHeight="1" x14ac:dyDescent="0.2">
      <c r="A135" s="364"/>
      <c r="B135" s="379" t="s">
        <v>155</v>
      </c>
      <c r="C135" s="225">
        <f>'Hinnat 2015'!D109</f>
        <v>1.23</v>
      </c>
      <c r="D135" s="222"/>
      <c r="E135" s="223"/>
      <c r="F135" s="224">
        <v>0</v>
      </c>
      <c r="G135" s="225">
        <f t="shared" ref="G135:G140" si="3">(C135*E135)+(F135*(C135*E135))</f>
        <v>0</v>
      </c>
      <c r="H135" s="226">
        <f t="shared" ref="H135:H140" si="4">(D135*E135)+(F135*(D135*E135))</f>
        <v>0</v>
      </c>
      <c r="I135" s="602"/>
      <c r="J135" s="602"/>
    </row>
    <row r="136" spans="1:46" ht="15" customHeight="1" x14ac:dyDescent="0.2">
      <c r="A136" s="364" t="s">
        <v>156</v>
      </c>
      <c r="B136" s="379" t="s">
        <v>157</v>
      </c>
      <c r="C136" s="225">
        <f>'Hinnat 2015'!D110</f>
        <v>2.0699999999999998</v>
      </c>
      <c r="D136" s="222"/>
      <c r="E136" s="223"/>
      <c r="F136" s="224">
        <v>0</v>
      </c>
      <c r="G136" s="225">
        <f t="shared" si="3"/>
        <v>0</v>
      </c>
      <c r="H136" s="226">
        <f t="shared" si="4"/>
        <v>0</v>
      </c>
      <c r="I136" s="602"/>
      <c r="J136" s="602"/>
    </row>
    <row r="137" spans="1:46" ht="15" customHeight="1" x14ac:dyDescent="0.2">
      <c r="A137" s="364" t="s">
        <v>158</v>
      </c>
      <c r="B137" s="379" t="s">
        <v>159</v>
      </c>
      <c r="C137" s="225">
        <f>'Hinnat 2015'!D111</f>
        <v>1.78</v>
      </c>
      <c r="D137" s="222"/>
      <c r="E137" s="223"/>
      <c r="F137" s="224">
        <v>0</v>
      </c>
      <c r="G137" s="225">
        <f t="shared" si="3"/>
        <v>0</v>
      </c>
      <c r="H137" s="226">
        <f t="shared" si="4"/>
        <v>0</v>
      </c>
      <c r="I137" s="602"/>
      <c r="J137" s="602"/>
    </row>
    <row r="138" spans="1:46" ht="15" customHeight="1" x14ac:dyDescent="0.2">
      <c r="A138" s="364" t="s">
        <v>160</v>
      </c>
      <c r="B138" s="379" t="s">
        <v>161</v>
      </c>
      <c r="C138" s="225">
        <f>'Hinnat 2015'!D112</f>
        <v>1.54</v>
      </c>
      <c r="D138" s="222"/>
      <c r="E138" s="223"/>
      <c r="F138" s="224">
        <v>0</v>
      </c>
      <c r="G138" s="225">
        <f t="shared" si="3"/>
        <v>0</v>
      </c>
      <c r="H138" s="226">
        <f t="shared" si="4"/>
        <v>0</v>
      </c>
      <c r="I138" s="602"/>
      <c r="J138" s="602"/>
    </row>
    <row r="139" spans="1:46" ht="15" customHeight="1" x14ac:dyDescent="0.2">
      <c r="A139" s="364" t="s">
        <v>162</v>
      </c>
      <c r="B139" s="379" t="s">
        <v>163</v>
      </c>
      <c r="C139" s="225">
        <f>'Hinnat 2015'!D113</f>
        <v>1.68</v>
      </c>
      <c r="D139" s="222"/>
      <c r="E139" s="223"/>
      <c r="F139" s="224">
        <v>0</v>
      </c>
      <c r="G139" s="225">
        <f t="shared" si="3"/>
        <v>0</v>
      </c>
      <c r="H139" s="226">
        <f t="shared" si="4"/>
        <v>0</v>
      </c>
      <c r="I139" s="602"/>
      <c r="J139" s="602"/>
    </row>
    <row r="140" spans="1:46" ht="15" customHeight="1" x14ac:dyDescent="0.2">
      <c r="A140" s="364" t="s">
        <v>164</v>
      </c>
      <c r="B140" s="379" t="s">
        <v>165</v>
      </c>
      <c r="C140" s="225">
        <f>'Hinnat 2015'!D114</f>
        <v>1.1499999999999999</v>
      </c>
      <c r="D140" s="222"/>
      <c r="E140" s="223"/>
      <c r="F140" s="224">
        <v>0</v>
      </c>
      <c r="G140" s="225">
        <f t="shared" si="3"/>
        <v>0</v>
      </c>
      <c r="H140" s="226">
        <f t="shared" si="4"/>
        <v>0</v>
      </c>
      <c r="I140" s="602"/>
      <c r="J140" s="602"/>
    </row>
    <row r="141" spans="1:46" ht="15" customHeight="1" x14ac:dyDescent="0.2">
      <c r="A141" s="364" t="s">
        <v>166</v>
      </c>
      <c r="B141" s="379" t="s">
        <v>167</v>
      </c>
      <c r="C141" s="242"/>
      <c r="D141" s="228"/>
      <c r="E141" s="228"/>
      <c r="F141" s="224"/>
      <c r="G141" s="242"/>
      <c r="H141" s="230"/>
    </row>
    <row r="142" spans="1:46" ht="15" customHeight="1" x14ac:dyDescent="0.2">
      <c r="A142" s="364"/>
      <c r="B142" s="379" t="s">
        <v>168</v>
      </c>
      <c r="C142" s="225">
        <f>'Hinnat 2015'!D116</f>
        <v>0.5</v>
      </c>
      <c r="D142" s="222"/>
      <c r="E142" s="223"/>
      <c r="F142" s="224">
        <v>0</v>
      </c>
      <c r="G142" s="225">
        <f>(C142*E142)+(F142*(C142*E142))</f>
        <v>0</v>
      </c>
      <c r="H142" s="226">
        <f>(D142*E142)+(F142*(D142*E142))</f>
        <v>0</v>
      </c>
      <c r="I142" s="602"/>
      <c r="J142" s="602"/>
    </row>
    <row r="143" spans="1:46" s="236" customFormat="1" ht="15" customHeight="1" x14ac:dyDescent="0.2">
      <c r="A143" s="250"/>
      <c r="B143" s="195"/>
      <c r="C143" s="233"/>
      <c r="D143" s="195" t="s">
        <v>331</v>
      </c>
      <c r="E143" s="234">
        <f>SUM(E133,E135:E140,E142)</f>
        <v>0</v>
      </c>
      <c r="G143" s="235">
        <f>SUM(G133:G142)</f>
        <v>0</v>
      </c>
      <c r="H143" s="243">
        <f>SUM(H133:H142)</f>
        <v>0</v>
      </c>
    </row>
    <row r="144" spans="1:46" s="295" customFormat="1" ht="15" customHeight="1" x14ac:dyDescent="0.2">
      <c r="A144" s="370"/>
      <c r="B144" s="195"/>
      <c r="C144" s="233"/>
      <c r="D144" s="195" t="s">
        <v>382</v>
      </c>
      <c r="G144" s="244"/>
      <c r="H144" s="237">
        <f>MAX(G133:H133)+MAX(G135:H135)+MAX(G136:H136)+MAX(G137:H137)+MAX(G138:H138)+MAX(G139:H139)+MAX(G140:H140)+MAX(G142:H142)</f>
        <v>0</v>
      </c>
    </row>
    <row r="145" spans="1:46" s="295" customFormat="1" ht="15" customHeight="1" x14ac:dyDescent="0.2">
      <c r="A145" s="370"/>
      <c r="B145" s="195"/>
      <c r="C145" s="233"/>
      <c r="D145" s="300"/>
      <c r="G145" s="202"/>
      <c r="H145" s="299"/>
    </row>
    <row r="146" spans="1:46" s="295" customFormat="1" ht="15" customHeight="1" x14ac:dyDescent="0.25">
      <c r="A146" s="605" t="s">
        <v>170</v>
      </c>
      <c r="B146" s="605"/>
      <c r="C146" s="605"/>
      <c r="D146" s="300"/>
      <c r="F146" s="300"/>
      <c r="G146" s="210"/>
      <c r="H146" s="299"/>
    </row>
    <row r="147" spans="1:46" s="295" customFormat="1" ht="15" customHeight="1" x14ac:dyDescent="0.2">
      <c r="A147" s="370"/>
      <c r="B147" s="300"/>
      <c r="C147" s="384"/>
      <c r="D147" s="300"/>
      <c r="F147" s="300"/>
      <c r="G147" s="210"/>
      <c r="H147" s="299"/>
    </row>
    <row r="148" spans="1:46" s="295" customFormat="1" ht="15" customHeight="1" x14ac:dyDescent="0.2">
      <c r="A148" s="195" t="s">
        <v>171</v>
      </c>
      <c r="C148" s="244"/>
      <c r="D148" s="300"/>
      <c r="F148" s="300"/>
      <c r="G148" s="210"/>
      <c r="H148" s="299"/>
    </row>
    <row r="149" spans="1:46" s="295" customFormat="1" ht="15" customHeight="1" x14ac:dyDescent="0.2">
      <c r="A149" s="195" t="s">
        <v>391</v>
      </c>
      <c r="C149" s="244"/>
      <c r="D149" s="300"/>
      <c r="F149" s="300"/>
      <c r="G149" s="210"/>
      <c r="H149" s="299"/>
    </row>
    <row r="150" spans="1:46" s="295" customFormat="1" ht="15" customHeight="1" x14ac:dyDescent="0.2">
      <c r="A150" s="254" t="s">
        <v>392</v>
      </c>
      <c r="C150" s="244"/>
      <c r="D150" s="300"/>
      <c r="F150" s="300"/>
      <c r="G150" s="210"/>
      <c r="H150" s="299"/>
    </row>
    <row r="151" spans="1:46" s="295" customFormat="1" ht="15" customHeight="1" x14ac:dyDescent="0.2">
      <c r="A151" s="195" t="s">
        <v>373</v>
      </c>
      <c r="C151" s="305"/>
      <c r="D151" s="300"/>
      <c r="G151" s="202"/>
      <c r="H151" s="299"/>
    </row>
    <row r="152" spans="1:46" s="295" customFormat="1" ht="15" customHeight="1" x14ac:dyDescent="0.2">
      <c r="A152" s="196" t="s">
        <v>374</v>
      </c>
      <c r="C152" s="305"/>
      <c r="D152" s="300"/>
      <c r="G152" s="202"/>
      <c r="H152" s="299"/>
    </row>
    <row r="153" spans="1:46" s="295" customFormat="1" ht="15" customHeight="1" x14ac:dyDescent="0.2">
      <c r="A153" s="196" t="s">
        <v>375</v>
      </c>
      <c r="C153" s="305"/>
      <c r="D153" s="300"/>
      <c r="G153" s="202"/>
      <c r="H153" s="299"/>
    </row>
    <row r="154" spans="1:46" s="295" customFormat="1" ht="15" customHeight="1" x14ac:dyDescent="0.2">
      <c r="A154" s="195"/>
      <c r="C154" s="305"/>
      <c r="D154" s="300"/>
      <c r="G154" s="202"/>
      <c r="H154" s="299"/>
    </row>
    <row r="155" spans="1:46" s="378" customFormat="1" ht="15" customHeight="1" x14ac:dyDescent="0.2">
      <c r="A155" s="382" t="s">
        <v>30</v>
      </c>
      <c r="B155" s="379"/>
      <c r="C155" s="239" t="s">
        <v>376</v>
      </c>
      <c r="D155" s="379" t="s">
        <v>377</v>
      </c>
      <c r="E155" s="240" t="s">
        <v>378</v>
      </c>
      <c r="F155" s="380" t="s">
        <v>379</v>
      </c>
      <c r="G155" s="240" t="s">
        <v>380</v>
      </c>
      <c r="H155" s="262" t="s">
        <v>377</v>
      </c>
      <c r="I155" s="601" t="s">
        <v>381</v>
      </c>
      <c r="J155" s="601"/>
      <c r="K155" s="300"/>
      <c r="L155" s="300"/>
      <c r="M155" s="300"/>
      <c r="N155" s="300"/>
      <c r="O155" s="300"/>
      <c r="P155" s="300"/>
      <c r="Q155" s="300"/>
      <c r="R155" s="300"/>
      <c r="S155" s="300"/>
      <c r="T155" s="300"/>
      <c r="U155" s="300"/>
      <c r="V155" s="300"/>
      <c r="W155" s="300"/>
      <c r="X155" s="300"/>
      <c r="Y155" s="300"/>
      <c r="Z155" s="300"/>
      <c r="AA155" s="300"/>
      <c r="AB155" s="300"/>
      <c r="AC155" s="300"/>
      <c r="AD155" s="300"/>
      <c r="AE155" s="300"/>
      <c r="AF155" s="300"/>
      <c r="AG155" s="300"/>
      <c r="AH155" s="300"/>
      <c r="AI155" s="300"/>
      <c r="AJ155" s="300"/>
      <c r="AK155" s="300"/>
      <c r="AL155" s="300"/>
      <c r="AM155" s="300"/>
      <c r="AN155" s="300"/>
      <c r="AO155" s="300"/>
      <c r="AP155" s="300"/>
      <c r="AQ155" s="300"/>
      <c r="AR155" s="300"/>
      <c r="AS155" s="300"/>
      <c r="AT155" s="300"/>
    </row>
    <row r="156" spans="1:46" ht="15" customHeight="1" x14ac:dyDescent="0.2">
      <c r="A156" s="364" t="s">
        <v>174</v>
      </c>
      <c r="B156" s="379" t="s">
        <v>175</v>
      </c>
      <c r="C156" s="225">
        <f>'Hinnat 2015'!D126</f>
        <v>0.65</v>
      </c>
      <c r="D156" s="222"/>
      <c r="E156" s="223"/>
      <c r="F156" s="224">
        <v>0</v>
      </c>
      <c r="G156" s="225">
        <f t="shared" ref="G156:G166" si="5">(C156*E156)+(F156*(C156*E156))</f>
        <v>0</v>
      </c>
      <c r="H156" s="226">
        <f t="shared" ref="H156:H166" si="6">(D156*E156)+(F156*(D156*E156))</f>
        <v>0</v>
      </c>
      <c r="I156" s="602"/>
      <c r="J156" s="602"/>
    </row>
    <row r="157" spans="1:46" ht="15" customHeight="1" x14ac:dyDescent="0.2">
      <c r="A157" s="364" t="s">
        <v>176</v>
      </c>
      <c r="B157" s="379" t="s">
        <v>177</v>
      </c>
      <c r="C157" s="225">
        <f>'Hinnat 2015'!D127</f>
        <v>0.38</v>
      </c>
      <c r="D157" s="222"/>
      <c r="E157" s="223"/>
      <c r="F157" s="224">
        <v>0</v>
      </c>
      <c r="G157" s="225">
        <f t="shared" si="5"/>
        <v>0</v>
      </c>
      <c r="H157" s="226">
        <f t="shared" si="6"/>
        <v>0</v>
      </c>
      <c r="I157" s="602"/>
      <c r="J157" s="602"/>
    </row>
    <row r="158" spans="1:46" ht="15" customHeight="1" x14ac:dyDescent="0.2">
      <c r="A158" s="364" t="s">
        <v>178</v>
      </c>
      <c r="B158" s="379" t="s">
        <v>179</v>
      </c>
      <c r="C158" s="225">
        <f>'Hinnat 2015'!D128</f>
        <v>0.32</v>
      </c>
      <c r="D158" s="222"/>
      <c r="E158" s="223"/>
      <c r="F158" s="224">
        <v>0</v>
      </c>
      <c r="G158" s="225">
        <f t="shared" si="5"/>
        <v>0</v>
      </c>
      <c r="H158" s="226">
        <f t="shared" si="6"/>
        <v>0</v>
      </c>
      <c r="I158" s="602"/>
      <c r="J158" s="602"/>
    </row>
    <row r="159" spans="1:46" ht="15" customHeight="1" x14ac:dyDescent="0.2">
      <c r="A159" s="364" t="s">
        <v>180</v>
      </c>
      <c r="B159" s="379" t="s">
        <v>113</v>
      </c>
      <c r="C159" s="225">
        <f>'Hinnat 2015'!D129</f>
        <v>0.69</v>
      </c>
      <c r="D159" s="222"/>
      <c r="E159" s="223"/>
      <c r="F159" s="224">
        <v>0</v>
      </c>
      <c r="G159" s="225">
        <f t="shared" si="5"/>
        <v>0</v>
      </c>
      <c r="H159" s="226">
        <f t="shared" si="6"/>
        <v>0</v>
      </c>
      <c r="I159" s="602"/>
      <c r="J159" s="602"/>
    </row>
    <row r="160" spans="1:46" ht="15" customHeight="1" x14ac:dyDescent="0.2">
      <c r="A160" s="364" t="s">
        <v>181</v>
      </c>
      <c r="B160" s="379" t="s">
        <v>182</v>
      </c>
      <c r="C160" s="225">
        <f>'Hinnat 2015'!D130</f>
        <v>0.53</v>
      </c>
      <c r="D160" s="248"/>
      <c r="E160" s="223"/>
      <c r="F160" s="224">
        <v>0</v>
      </c>
      <c r="G160" s="225">
        <f t="shared" si="5"/>
        <v>0</v>
      </c>
      <c r="H160" s="226">
        <f t="shared" si="6"/>
        <v>0</v>
      </c>
      <c r="I160" s="602"/>
      <c r="J160" s="602"/>
    </row>
    <row r="161" spans="1:10" ht="15" customHeight="1" x14ac:dyDescent="0.2">
      <c r="A161" s="364" t="s">
        <v>183</v>
      </c>
      <c r="B161" s="379" t="s">
        <v>184</v>
      </c>
      <c r="C161" s="225">
        <f>'Hinnat 2015'!D131</f>
        <v>1.19</v>
      </c>
      <c r="D161" s="248"/>
      <c r="E161" s="223"/>
      <c r="F161" s="224">
        <v>0</v>
      </c>
      <c r="G161" s="225">
        <f t="shared" si="5"/>
        <v>0</v>
      </c>
      <c r="H161" s="226">
        <f t="shared" si="6"/>
        <v>0</v>
      </c>
      <c r="I161" s="602"/>
      <c r="J161" s="602"/>
    </row>
    <row r="162" spans="1:10" ht="15" customHeight="1" x14ac:dyDescent="0.2">
      <c r="A162" s="364" t="s">
        <v>185</v>
      </c>
      <c r="B162" s="379" t="s">
        <v>186</v>
      </c>
      <c r="C162" s="225">
        <f>'Hinnat 2015'!D132</f>
        <v>0.47</v>
      </c>
      <c r="D162" s="222"/>
      <c r="E162" s="223"/>
      <c r="F162" s="224">
        <v>0</v>
      </c>
      <c r="G162" s="225">
        <f t="shared" si="5"/>
        <v>0</v>
      </c>
      <c r="H162" s="226">
        <f t="shared" si="6"/>
        <v>0</v>
      </c>
      <c r="I162" s="602"/>
      <c r="J162" s="602"/>
    </row>
    <row r="163" spans="1:10" ht="15" customHeight="1" x14ac:dyDescent="0.2">
      <c r="A163" s="364" t="s">
        <v>187</v>
      </c>
      <c r="B163" s="379" t="s">
        <v>188</v>
      </c>
      <c r="C163" s="225">
        <f>'Hinnat 2015'!D133</f>
        <v>1.07</v>
      </c>
      <c r="D163" s="248"/>
      <c r="E163" s="223"/>
      <c r="F163" s="224">
        <v>0</v>
      </c>
      <c r="G163" s="225">
        <f t="shared" si="5"/>
        <v>0</v>
      </c>
      <c r="H163" s="226">
        <f t="shared" si="6"/>
        <v>0</v>
      </c>
      <c r="I163" s="602"/>
      <c r="J163" s="602"/>
    </row>
    <row r="164" spans="1:10" ht="15" customHeight="1" x14ac:dyDescent="0.2">
      <c r="A164" s="364" t="s">
        <v>189</v>
      </c>
      <c r="B164" s="379" t="s">
        <v>190</v>
      </c>
      <c r="C164" s="225">
        <f>'Hinnat 2015'!D134</f>
        <v>1.44</v>
      </c>
      <c r="D164" s="222"/>
      <c r="E164" s="223"/>
      <c r="F164" s="224">
        <v>0</v>
      </c>
      <c r="G164" s="225">
        <f t="shared" si="5"/>
        <v>0</v>
      </c>
      <c r="H164" s="226">
        <f t="shared" si="6"/>
        <v>0</v>
      </c>
      <c r="I164" s="602"/>
      <c r="J164" s="602"/>
    </row>
    <row r="165" spans="1:10" ht="15" customHeight="1" x14ac:dyDescent="0.2">
      <c r="A165" s="364" t="s">
        <v>191</v>
      </c>
      <c r="B165" s="379" t="s">
        <v>192</v>
      </c>
      <c r="C165" s="225">
        <f>'Hinnat 2015'!D135</f>
        <v>0.7</v>
      </c>
      <c r="D165" s="222"/>
      <c r="E165" s="223"/>
      <c r="F165" s="224">
        <v>0</v>
      </c>
      <c r="G165" s="225">
        <f t="shared" si="5"/>
        <v>0</v>
      </c>
      <c r="H165" s="226">
        <f t="shared" si="6"/>
        <v>0</v>
      </c>
      <c r="I165" s="602"/>
      <c r="J165" s="602"/>
    </row>
    <row r="166" spans="1:10" ht="15" customHeight="1" x14ac:dyDescent="0.2">
      <c r="A166" s="364" t="s">
        <v>193</v>
      </c>
      <c r="B166" s="379" t="s">
        <v>194</v>
      </c>
      <c r="C166" s="225">
        <f>'Hinnat 2015'!D136</f>
        <v>0.36</v>
      </c>
      <c r="D166" s="222"/>
      <c r="E166" s="223"/>
      <c r="F166" s="224">
        <v>0</v>
      </c>
      <c r="G166" s="225">
        <f t="shared" si="5"/>
        <v>0</v>
      </c>
      <c r="H166" s="226">
        <f t="shared" si="6"/>
        <v>0</v>
      </c>
      <c r="I166" s="602"/>
      <c r="J166" s="602"/>
    </row>
    <row r="167" spans="1:10" ht="15" customHeight="1" x14ac:dyDescent="0.2">
      <c r="A167" s="380" t="s">
        <v>195</v>
      </c>
      <c r="B167" s="295"/>
      <c r="C167" s="230"/>
      <c r="D167" s="228"/>
      <c r="E167" s="228"/>
      <c r="F167" s="224"/>
      <c r="G167" s="242"/>
      <c r="H167" s="230"/>
    </row>
    <row r="168" spans="1:10" s="209" customFormat="1" ht="15" customHeight="1" x14ac:dyDescent="0.2">
      <c r="A168" s="364" t="s">
        <v>196</v>
      </c>
      <c r="B168" s="379" t="s">
        <v>175</v>
      </c>
      <c r="C168" s="225">
        <f>'Hinnat 2015'!D138</f>
        <v>0.62</v>
      </c>
      <c r="D168" s="222"/>
      <c r="E168" s="223"/>
      <c r="F168" s="224">
        <v>0</v>
      </c>
      <c r="G168" s="225">
        <f t="shared" ref="G168:G177" si="7">(C168*E168)+(F168*(C168*E168))</f>
        <v>0</v>
      </c>
      <c r="H168" s="226">
        <f t="shared" ref="H168:H177" si="8">(D168*E168)+(F168*(D168*E168))</f>
        <v>0</v>
      </c>
      <c r="I168" s="602"/>
      <c r="J168" s="602"/>
    </row>
    <row r="169" spans="1:10" s="209" customFormat="1" ht="15" customHeight="1" x14ac:dyDescent="0.2">
      <c r="A169" s="364" t="s">
        <v>197</v>
      </c>
      <c r="B169" s="379" t="s">
        <v>177</v>
      </c>
      <c r="C169" s="225">
        <f>'Hinnat 2015'!D139</f>
        <v>0.38</v>
      </c>
      <c r="D169" s="222"/>
      <c r="E169" s="223"/>
      <c r="F169" s="224">
        <v>0</v>
      </c>
      <c r="G169" s="225">
        <f t="shared" si="7"/>
        <v>0</v>
      </c>
      <c r="H169" s="226">
        <f t="shared" si="8"/>
        <v>0</v>
      </c>
      <c r="I169" s="602"/>
      <c r="J169" s="602"/>
    </row>
    <row r="170" spans="1:10" s="209" customFormat="1" ht="15" customHeight="1" x14ac:dyDescent="0.2">
      <c r="A170" s="364" t="s">
        <v>198</v>
      </c>
      <c r="B170" s="379" t="s">
        <v>179</v>
      </c>
      <c r="C170" s="225">
        <f>'Hinnat 2015'!D140</f>
        <v>0.16</v>
      </c>
      <c r="D170" s="222"/>
      <c r="E170" s="223"/>
      <c r="F170" s="224">
        <v>0</v>
      </c>
      <c r="G170" s="225">
        <f t="shared" si="7"/>
        <v>0</v>
      </c>
      <c r="H170" s="226">
        <f t="shared" si="8"/>
        <v>0</v>
      </c>
      <c r="I170" s="602"/>
      <c r="J170" s="602"/>
    </row>
    <row r="171" spans="1:10" s="209" customFormat="1" ht="15" customHeight="1" x14ac:dyDescent="0.2">
      <c r="A171" s="364" t="s">
        <v>199</v>
      </c>
      <c r="B171" s="379" t="s">
        <v>113</v>
      </c>
      <c r="C171" s="225">
        <f>'Hinnat 2015'!D141</f>
        <v>0.56999999999999995</v>
      </c>
      <c r="D171" s="222"/>
      <c r="E171" s="223"/>
      <c r="F171" s="224">
        <v>0</v>
      </c>
      <c r="G171" s="225">
        <f t="shared" si="7"/>
        <v>0</v>
      </c>
      <c r="H171" s="226">
        <f t="shared" si="8"/>
        <v>0</v>
      </c>
      <c r="I171" s="602"/>
      <c r="J171" s="602"/>
    </row>
    <row r="172" spans="1:10" s="209" customFormat="1" ht="15" customHeight="1" x14ac:dyDescent="0.2">
      <c r="A172" s="364" t="s">
        <v>200</v>
      </c>
      <c r="B172" s="379" t="s">
        <v>182</v>
      </c>
      <c r="C172" s="225">
        <f>'Hinnat 2015'!D142</f>
        <v>0.39</v>
      </c>
      <c r="D172" s="222"/>
      <c r="E172" s="223"/>
      <c r="F172" s="224">
        <v>0</v>
      </c>
      <c r="G172" s="225">
        <f t="shared" si="7"/>
        <v>0</v>
      </c>
      <c r="H172" s="226">
        <f t="shared" si="8"/>
        <v>0</v>
      </c>
      <c r="I172" s="602"/>
      <c r="J172" s="602"/>
    </row>
    <row r="173" spans="1:10" s="209" customFormat="1" ht="15" customHeight="1" x14ac:dyDescent="0.2">
      <c r="A173" s="364" t="s">
        <v>201</v>
      </c>
      <c r="B173" s="379" t="s">
        <v>184</v>
      </c>
      <c r="C173" s="225">
        <f>'Hinnat 2015'!D143</f>
        <v>1.44</v>
      </c>
      <c r="D173" s="222"/>
      <c r="E173" s="223"/>
      <c r="F173" s="224">
        <v>0</v>
      </c>
      <c r="G173" s="225">
        <f t="shared" si="7"/>
        <v>0</v>
      </c>
      <c r="H173" s="226">
        <f t="shared" si="8"/>
        <v>0</v>
      </c>
      <c r="I173" s="602"/>
      <c r="J173" s="602"/>
    </row>
    <row r="174" spans="1:10" s="209" customFormat="1" ht="15" customHeight="1" x14ac:dyDescent="0.2">
      <c r="A174" s="364" t="s">
        <v>202</v>
      </c>
      <c r="B174" s="379" t="s">
        <v>186</v>
      </c>
      <c r="C174" s="225">
        <f>'Hinnat 2015'!D144</f>
        <v>0.27</v>
      </c>
      <c r="D174" s="222"/>
      <c r="E174" s="223"/>
      <c r="F174" s="224">
        <v>0</v>
      </c>
      <c r="G174" s="225">
        <f t="shared" si="7"/>
        <v>0</v>
      </c>
      <c r="H174" s="226">
        <f t="shared" si="8"/>
        <v>0</v>
      </c>
      <c r="I174" s="602"/>
      <c r="J174" s="602"/>
    </row>
    <row r="175" spans="1:10" s="209" customFormat="1" ht="15" customHeight="1" x14ac:dyDescent="0.2">
      <c r="A175" s="364" t="s">
        <v>203</v>
      </c>
      <c r="B175" s="379" t="s">
        <v>204</v>
      </c>
      <c r="C175" s="225">
        <f>'Hinnat 2015'!D145</f>
        <v>1.1599999999999999</v>
      </c>
      <c r="D175" s="222"/>
      <c r="E175" s="223"/>
      <c r="F175" s="224">
        <v>0</v>
      </c>
      <c r="G175" s="225">
        <f t="shared" si="7"/>
        <v>0</v>
      </c>
      <c r="H175" s="226">
        <f t="shared" si="8"/>
        <v>0</v>
      </c>
      <c r="I175" s="602"/>
      <c r="J175" s="602"/>
    </row>
    <row r="176" spans="1:10" ht="15" customHeight="1" x14ac:dyDescent="0.2">
      <c r="A176" s="364" t="s">
        <v>205</v>
      </c>
      <c r="B176" s="379" t="s">
        <v>190</v>
      </c>
      <c r="C176" s="225">
        <f>'Hinnat 2015'!D146</f>
        <v>1.33</v>
      </c>
      <c r="D176" s="222"/>
      <c r="E176" s="223"/>
      <c r="F176" s="224">
        <v>0</v>
      </c>
      <c r="G176" s="225">
        <f t="shared" si="7"/>
        <v>0</v>
      </c>
      <c r="H176" s="226">
        <f t="shared" si="8"/>
        <v>0</v>
      </c>
      <c r="I176" s="602"/>
      <c r="J176" s="602"/>
    </row>
    <row r="177" spans="1:46" ht="15" customHeight="1" x14ac:dyDescent="0.2">
      <c r="A177" s="364" t="s">
        <v>206</v>
      </c>
      <c r="B177" s="379" t="s">
        <v>192</v>
      </c>
      <c r="C177" s="225">
        <f>'Hinnat 2015'!D147</f>
        <v>0.65</v>
      </c>
      <c r="D177" s="222"/>
      <c r="E177" s="223"/>
      <c r="F177" s="224">
        <v>0</v>
      </c>
      <c r="G177" s="225">
        <f t="shared" si="7"/>
        <v>0</v>
      </c>
      <c r="H177" s="226">
        <f t="shared" si="8"/>
        <v>0</v>
      </c>
      <c r="I177" s="602"/>
      <c r="J177" s="602"/>
    </row>
    <row r="178" spans="1:46" s="236" customFormat="1" ht="15" customHeight="1" x14ac:dyDescent="0.2">
      <c r="A178" s="250"/>
      <c r="B178" s="195"/>
      <c r="C178" s="233"/>
      <c r="D178" s="195" t="s">
        <v>331</v>
      </c>
      <c r="E178" s="234">
        <f>SUM(E156:E177)</f>
        <v>0</v>
      </c>
      <c r="F178" s="195"/>
      <c r="G178" s="235">
        <f>SUM(G156:G177)</f>
        <v>0</v>
      </c>
      <c r="H178" s="243">
        <f>SUM(H156:H177)</f>
        <v>0</v>
      </c>
    </row>
    <row r="179" spans="1:46" s="295" customFormat="1" ht="15" customHeight="1" x14ac:dyDescent="0.2">
      <c r="A179" s="370"/>
      <c r="B179" s="300"/>
      <c r="C179" s="244"/>
      <c r="D179" s="195" t="s">
        <v>382</v>
      </c>
      <c r="F179" s="300"/>
      <c r="G179" s="244"/>
      <c r="H179" s="237">
        <f>MAX(G156:H156)+MAX(G157:H157)+MAX(G158:H158)+MAX(G159:H159)+MAX(G160:H160)+MAX(G161:H161)+MAX(G162:H162)+MAX(G163:H163)+MAX(G164:H164)+MAX(G165:H165)+MAX(G166:H166)+MAX(G168:H168)+MAX(G169:H169)+MAX(G170:H170)+MAX(G171:H171)+MAX(G172:H172)+MAX(G173:H173)+MAX(G174:H174)+MAX(G175:H175)+MAX(G176:H176)+MAX(G177:H177)</f>
        <v>0</v>
      </c>
    </row>
    <row r="180" spans="1:46" s="295" customFormat="1" ht="15" customHeight="1" x14ac:dyDescent="0.2">
      <c r="A180" s="370"/>
      <c r="B180" s="195"/>
      <c r="C180" s="233"/>
      <c r="G180" s="202"/>
      <c r="H180" s="299"/>
    </row>
    <row r="181" spans="1:46" s="295" customFormat="1" ht="15" customHeight="1" x14ac:dyDescent="0.25">
      <c r="A181" s="605" t="s">
        <v>207</v>
      </c>
      <c r="B181" s="605"/>
      <c r="C181" s="605"/>
      <c r="D181" s="300"/>
      <c r="F181" s="300"/>
      <c r="G181" s="210"/>
      <c r="H181" s="299"/>
    </row>
    <row r="182" spans="1:46" s="295" customFormat="1" ht="15" customHeight="1" x14ac:dyDescent="0.2">
      <c r="A182" s="311"/>
      <c r="B182" s="300"/>
      <c r="C182" s="384"/>
      <c r="D182" s="300"/>
      <c r="F182" s="300"/>
      <c r="G182" s="210"/>
      <c r="H182" s="299"/>
    </row>
    <row r="183" spans="1:46" s="295" customFormat="1" ht="15" customHeight="1" x14ac:dyDescent="0.2">
      <c r="A183" s="195" t="s">
        <v>208</v>
      </c>
      <c r="B183" s="300"/>
      <c r="C183" s="384"/>
      <c r="D183" s="300"/>
      <c r="F183" s="300"/>
      <c r="G183" s="210"/>
      <c r="H183" s="299"/>
    </row>
    <row r="184" spans="1:46" s="295" customFormat="1" ht="15" customHeight="1" x14ac:dyDescent="0.2">
      <c r="A184" s="195" t="s">
        <v>209</v>
      </c>
      <c r="B184" s="300"/>
      <c r="C184" s="384"/>
      <c r="D184" s="300"/>
      <c r="F184" s="300"/>
      <c r="G184" s="210"/>
      <c r="H184" s="299"/>
    </row>
    <row r="185" spans="1:46" s="295" customFormat="1" ht="15" customHeight="1" x14ac:dyDescent="0.2">
      <c r="A185" s="254" t="s">
        <v>393</v>
      </c>
      <c r="B185" s="300"/>
      <c r="C185" s="384"/>
      <c r="D185" s="300"/>
      <c r="F185" s="300"/>
      <c r="G185" s="210"/>
      <c r="H185" s="299"/>
    </row>
    <row r="186" spans="1:46" s="295" customFormat="1" ht="15" customHeight="1" x14ac:dyDescent="0.2">
      <c r="A186" s="254" t="s">
        <v>394</v>
      </c>
      <c r="B186" s="300"/>
      <c r="C186" s="384"/>
      <c r="D186" s="300"/>
      <c r="F186" s="300"/>
      <c r="G186" s="210"/>
      <c r="H186" s="299"/>
    </row>
    <row r="187" spans="1:46" s="295" customFormat="1" ht="15" customHeight="1" x14ac:dyDescent="0.2">
      <c r="A187" s="254" t="s">
        <v>395</v>
      </c>
      <c r="B187" s="300"/>
      <c r="C187" s="244"/>
      <c r="D187" s="300"/>
      <c r="F187" s="300"/>
      <c r="G187" s="210"/>
      <c r="H187" s="299"/>
    </row>
    <row r="188" spans="1:46" s="295" customFormat="1" ht="15" customHeight="1" x14ac:dyDescent="0.25">
      <c r="A188" s="195" t="s">
        <v>373</v>
      </c>
      <c r="B188" s="307"/>
      <c r="C188" s="244"/>
      <c r="D188" s="300"/>
      <c r="F188" s="300"/>
      <c r="G188" s="210"/>
      <c r="H188" s="299"/>
    </row>
    <row r="189" spans="1:46" s="295" customFormat="1" ht="15" customHeight="1" x14ac:dyDescent="0.2">
      <c r="A189" s="604" t="s">
        <v>374</v>
      </c>
      <c r="B189" s="604"/>
      <c r="C189" s="244"/>
      <c r="D189" s="300"/>
      <c r="F189" s="300"/>
      <c r="G189" s="210"/>
      <c r="H189" s="299"/>
    </row>
    <row r="190" spans="1:46" s="295" customFormat="1" ht="15" customHeight="1" x14ac:dyDescent="0.25">
      <c r="A190" s="196" t="s">
        <v>375</v>
      </c>
      <c r="B190" s="307"/>
      <c r="C190" s="244"/>
      <c r="D190" s="300"/>
      <c r="F190" s="300"/>
      <c r="G190" s="210"/>
      <c r="H190" s="299"/>
    </row>
    <row r="191" spans="1:46" s="295" customFormat="1" ht="15" customHeight="1" x14ac:dyDescent="0.25">
      <c r="A191" s="195"/>
      <c r="B191" s="307"/>
      <c r="C191" s="244"/>
      <c r="D191" s="300"/>
      <c r="F191" s="300"/>
      <c r="G191" s="210"/>
      <c r="H191" s="299"/>
    </row>
    <row r="192" spans="1:46" s="378" customFormat="1" ht="15" customHeight="1" x14ac:dyDescent="0.2">
      <c r="A192" s="382" t="s">
        <v>30</v>
      </c>
      <c r="B192" s="379"/>
      <c r="C192" s="239" t="s">
        <v>376</v>
      </c>
      <c r="D192" s="379" t="s">
        <v>377</v>
      </c>
      <c r="E192" s="240" t="s">
        <v>378</v>
      </c>
      <c r="F192" s="380" t="s">
        <v>379</v>
      </c>
      <c r="G192" s="240" t="s">
        <v>380</v>
      </c>
      <c r="H192" s="262" t="s">
        <v>377</v>
      </c>
      <c r="I192" s="601" t="s">
        <v>381</v>
      </c>
      <c r="J192" s="601"/>
      <c r="K192" s="300"/>
      <c r="L192" s="300"/>
      <c r="M192" s="300"/>
      <c r="N192" s="300"/>
      <c r="O192" s="300"/>
      <c r="P192" s="300"/>
      <c r="Q192" s="300"/>
      <c r="R192" s="300"/>
      <c r="S192" s="300"/>
      <c r="T192" s="300"/>
      <c r="U192" s="300"/>
      <c r="V192" s="300"/>
      <c r="W192" s="300"/>
      <c r="X192" s="300"/>
      <c r="Y192" s="300"/>
      <c r="Z192" s="300"/>
      <c r="AA192" s="300"/>
      <c r="AB192" s="300"/>
      <c r="AC192" s="300"/>
      <c r="AD192" s="300"/>
      <c r="AE192" s="300"/>
      <c r="AF192" s="300"/>
      <c r="AG192" s="300"/>
      <c r="AH192" s="300"/>
      <c r="AI192" s="300"/>
      <c r="AJ192" s="300"/>
      <c r="AK192" s="300"/>
      <c r="AL192" s="300"/>
      <c r="AM192" s="300"/>
      <c r="AN192" s="300"/>
      <c r="AO192" s="300"/>
      <c r="AP192" s="300"/>
      <c r="AQ192" s="300"/>
      <c r="AR192" s="300"/>
      <c r="AS192" s="300"/>
      <c r="AT192" s="300"/>
    </row>
    <row r="193" spans="1:10" ht="15" customHeight="1" x14ac:dyDescent="0.2">
      <c r="A193" s="364" t="s">
        <v>213</v>
      </c>
      <c r="B193" s="379" t="s">
        <v>214</v>
      </c>
      <c r="C193" s="225">
        <f>'Hinnat 2015'!D159</f>
        <v>0.25</v>
      </c>
      <c r="D193" s="222"/>
      <c r="E193" s="223"/>
      <c r="F193" s="224">
        <v>0</v>
      </c>
      <c r="G193" s="225">
        <f t="shared" ref="G193:G202" si="9">(C193*E193)+(F193*(C193*E193))</f>
        <v>0</v>
      </c>
      <c r="H193" s="226">
        <f t="shared" ref="H193:H202" si="10">(D193*E193)+(F193*(D193*E193))</f>
        <v>0</v>
      </c>
      <c r="I193" s="602"/>
      <c r="J193" s="602"/>
    </row>
    <row r="194" spans="1:10" ht="15" customHeight="1" x14ac:dyDescent="0.2">
      <c r="A194" s="364" t="s">
        <v>215</v>
      </c>
      <c r="B194" s="379" t="s">
        <v>177</v>
      </c>
      <c r="C194" s="225">
        <f>'Hinnat 2015'!D160</f>
        <v>0.25</v>
      </c>
      <c r="D194" s="222"/>
      <c r="E194" s="223"/>
      <c r="F194" s="224">
        <v>0</v>
      </c>
      <c r="G194" s="225">
        <f t="shared" si="9"/>
        <v>0</v>
      </c>
      <c r="H194" s="226">
        <f t="shared" si="10"/>
        <v>0</v>
      </c>
      <c r="I194" s="602"/>
      <c r="J194" s="602"/>
    </row>
    <row r="195" spans="1:10" ht="15" customHeight="1" x14ac:dyDescent="0.2">
      <c r="A195" s="364" t="s">
        <v>216</v>
      </c>
      <c r="B195" s="379" t="s">
        <v>113</v>
      </c>
      <c r="C195" s="225">
        <f>'Hinnat 2015'!D161</f>
        <v>0.68</v>
      </c>
      <c r="D195" s="222"/>
      <c r="E195" s="223"/>
      <c r="F195" s="224">
        <v>0</v>
      </c>
      <c r="G195" s="225">
        <f t="shared" si="9"/>
        <v>0</v>
      </c>
      <c r="H195" s="226">
        <f t="shared" si="10"/>
        <v>0</v>
      </c>
      <c r="I195" s="602"/>
      <c r="J195" s="602"/>
    </row>
    <row r="196" spans="1:10" ht="15" customHeight="1" x14ac:dyDescent="0.2">
      <c r="A196" s="364" t="s">
        <v>217</v>
      </c>
      <c r="B196" s="379" t="s">
        <v>182</v>
      </c>
      <c r="C196" s="225">
        <f>'Hinnat 2015'!D162</f>
        <v>0.33</v>
      </c>
      <c r="D196" s="222"/>
      <c r="E196" s="223"/>
      <c r="F196" s="224">
        <v>0</v>
      </c>
      <c r="G196" s="225">
        <f t="shared" si="9"/>
        <v>0</v>
      </c>
      <c r="H196" s="226">
        <f t="shared" si="10"/>
        <v>0</v>
      </c>
      <c r="I196" s="602"/>
      <c r="J196" s="602"/>
    </row>
    <row r="197" spans="1:10" ht="15" customHeight="1" x14ac:dyDescent="0.2">
      <c r="A197" s="364" t="s">
        <v>218</v>
      </c>
      <c r="B197" s="379" t="s">
        <v>184</v>
      </c>
      <c r="C197" s="225">
        <f>'Hinnat 2015'!D163</f>
        <v>0.61</v>
      </c>
      <c r="D197" s="222"/>
      <c r="E197" s="223"/>
      <c r="F197" s="224">
        <v>0</v>
      </c>
      <c r="G197" s="225">
        <f t="shared" si="9"/>
        <v>0</v>
      </c>
      <c r="H197" s="226">
        <f t="shared" si="10"/>
        <v>0</v>
      </c>
      <c r="I197" s="602"/>
      <c r="J197" s="602"/>
    </row>
    <row r="198" spans="1:10" ht="15" customHeight="1" x14ac:dyDescent="0.2">
      <c r="A198" s="364" t="s">
        <v>219</v>
      </c>
      <c r="B198" s="379" t="s">
        <v>186</v>
      </c>
      <c r="C198" s="225">
        <f>'Hinnat 2015'!D164</f>
        <v>0.46</v>
      </c>
      <c r="D198" s="222"/>
      <c r="E198" s="223"/>
      <c r="F198" s="224">
        <v>0</v>
      </c>
      <c r="G198" s="225">
        <f t="shared" si="9"/>
        <v>0</v>
      </c>
      <c r="H198" s="226">
        <f t="shared" si="10"/>
        <v>0</v>
      </c>
      <c r="I198" s="602"/>
      <c r="J198" s="602"/>
    </row>
    <row r="199" spans="1:10" ht="15" customHeight="1" x14ac:dyDescent="0.2">
      <c r="A199" s="364" t="s">
        <v>220</v>
      </c>
      <c r="B199" s="379" t="s">
        <v>221</v>
      </c>
      <c r="C199" s="225">
        <f>'Hinnat 2015'!D165</f>
        <v>0.76</v>
      </c>
      <c r="D199" s="222"/>
      <c r="E199" s="223"/>
      <c r="F199" s="224">
        <v>0</v>
      </c>
      <c r="G199" s="225">
        <f t="shared" si="9"/>
        <v>0</v>
      </c>
      <c r="H199" s="226">
        <f t="shared" si="10"/>
        <v>0</v>
      </c>
      <c r="I199" s="602"/>
      <c r="J199" s="602"/>
    </row>
    <row r="200" spans="1:10" ht="15" customHeight="1" x14ac:dyDescent="0.2">
      <c r="A200" s="364" t="s">
        <v>222</v>
      </c>
      <c r="B200" s="379" t="s">
        <v>190</v>
      </c>
      <c r="C200" s="225">
        <f>'Hinnat 2015'!D166</f>
        <v>0.95</v>
      </c>
      <c r="D200" s="222"/>
      <c r="E200" s="223"/>
      <c r="F200" s="224">
        <v>0</v>
      </c>
      <c r="G200" s="225">
        <f t="shared" si="9"/>
        <v>0</v>
      </c>
      <c r="H200" s="226">
        <f t="shared" si="10"/>
        <v>0</v>
      </c>
      <c r="I200" s="602"/>
      <c r="J200" s="602"/>
    </row>
    <row r="201" spans="1:10" ht="15" customHeight="1" x14ac:dyDescent="0.2">
      <c r="A201" s="364" t="s">
        <v>223</v>
      </c>
      <c r="B201" s="379" t="s">
        <v>224</v>
      </c>
      <c r="C201" s="225">
        <f>'Hinnat 2015'!D167</f>
        <v>0.46</v>
      </c>
      <c r="D201" s="222"/>
      <c r="E201" s="223"/>
      <c r="F201" s="224">
        <v>0</v>
      </c>
      <c r="G201" s="225">
        <f t="shared" si="9"/>
        <v>0</v>
      </c>
      <c r="H201" s="226">
        <f t="shared" si="10"/>
        <v>0</v>
      </c>
      <c r="I201" s="602"/>
      <c r="J201" s="602"/>
    </row>
    <row r="202" spans="1:10" ht="15" customHeight="1" x14ac:dyDescent="0.2">
      <c r="A202" s="364" t="s">
        <v>225</v>
      </c>
      <c r="B202" s="379" t="s">
        <v>194</v>
      </c>
      <c r="C202" s="225">
        <f>'Hinnat 2015'!D168</f>
        <v>0.4</v>
      </c>
      <c r="D202" s="222"/>
      <c r="E202" s="223"/>
      <c r="F202" s="224">
        <v>0</v>
      </c>
      <c r="G202" s="225">
        <f t="shared" si="9"/>
        <v>0</v>
      </c>
      <c r="H202" s="226">
        <f t="shared" si="10"/>
        <v>0</v>
      </c>
      <c r="I202" s="602"/>
      <c r="J202" s="602"/>
    </row>
    <row r="203" spans="1:10" s="236" customFormat="1" ht="15" customHeight="1" x14ac:dyDescent="0.2">
      <c r="A203" s="196"/>
      <c r="B203" s="195"/>
      <c r="C203" s="233"/>
      <c r="D203" s="195" t="s">
        <v>331</v>
      </c>
      <c r="E203" s="234">
        <f>SUM(E193:E202)</f>
        <v>0</v>
      </c>
      <c r="G203" s="235">
        <f>SUM(G193:G202)</f>
        <v>0</v>
      </c>
      <c r="H203" s="252">
        <f>SUM(H193:H202)</f>
        <v>0</v>
      </c>
    </row>
    <row r="204" spans="1:10" s="295" customFormat="1" ht="15" customHeight="1" x14ac:dyDescent="0.2">
      <c r="A204" s="311"/>
      <c r="B204" s="300"/>
      <c r="C204" s="244"/>
      <c r="D204" s="195" t="s">
        <v>382</v>
      </c>
      <c r="G204" s="244"/>
      <c r="H204" s="237">
        <f>MAX(G193:H193)+MAX(G194:H194)+MAX(G195:H195)+MAX(G196:H196)+MAX(G197:H197)+MAX(G198:H198)+MAX(G199:H199)+MAX(G200:H200)+MAX(G201:H201)+MAX(G202:H202)</f>
        <v>0</v>
      </c>
    </row>
    <row r="205" spans="1:10" s="295" customFormat="1" ht="15" customHeight="1" x14ac:dyDescent="0.2">
      <c r="A205" s="370"/>
      <c r="B205" s="300"/>
      <c r="C205" s="244"/>
      <c r="G205" s="202"/>
      <c r="H205" s="299"/>
    </row>
    <row r="206" spans="1:10" s="295" customFormat="1" ht="15" customHeight="1" x14ac:dyDescent="0.25">
      <c r="A206" s="605" t="s">
        <v>226</v>
      </c>
      <c r="B206" s="605"/>
      <c r="C206" s="605"/>
      <c r="D206" s="300"/>
      <c r="F206" s="300"/>
      <c r="G206" s="202"/>
      <c r="H206" s="299"/>
    </row>
    <row r="207" spans="1:10" s="295" customFormat="1" ht="15" customHeight="1" x14ac:dyDescent="0.2">
      <c r="A207" s="370"/>
      <c r="B207" s="300"/>
      <c r="C207" s="384"/>
      <c r="D207" s="300"/>
      <c r="F207" s="300"/>
      <c r="G207" s="202"/>
      <c r="H207" s="299"/>
    </row>
    <row r="208" spans="1:10" s="295" customFormat="1" ht="15" customHeight="1" x14ac:dyDescent="0.2">
      <c r="A208" s="254" t="s">
        <v>442</v>
      </c>
      <c r="C208" s="244"/>
      <c r="D208" s="300"/>
      <c r="F208" s="300"/>
      <c r="G208" s="202"/>
      <c r="H208" s="299"/>
    </row>
    <row r="209" spans="1:46" s="295" customFormat="1" ht="15" customHeight="1" x14ac:dyDescent="0.2">
      <c r="A209" s="254" t="s">
        <v>372</v>
      </c>
      <c r="C209" s="244"/>
      <c r="D209" s="300"/>
      <c r="F209" s="300"/>
      <c r="G209" s="202"/>
      <c r="H209" s="299"/>
    </row>
    <row r="210" spans="1:46" s="295" customFormat="1" ht="15" customHeight="1" x14ac:dyDescent="0.2">
      <c r="A210" s="195" t="s">
        <v>373</v>
      </c>
      <c r="C210" s="244"/>
      <c r="D210" s="300"/>
      <c r="F210" s="300"/>
      <c r="G210" s="202"/>
      <c r="H210" s="299"/>
    </row>
    <row r="211" spans="1:46" s="295" customFormat="1" ht="15" customHeight="1" x14ac:dyDescent="0.2">
      <c r="A211" s="250" t="s">
        <v>444</v>
      </c>
      <c r="B211" s="300"/>
      <c r="C211" s="244"/>
      <c r="D211" s="393"/>
      <c r="F211" s="300"/>
      <c r="G211" s="202"/>
      <c r="H211" s="299"/>
    </row>
    <row r="212" spans="1:46" s="378" customFormat="1" ht="15" customHeight="1" x14ac:dyDescent="0.2">
      <c r="A212" s="382" t="s">
        <v>30</v>
      </c>
      <c r="B212" s="379"/>
      <c r="C212" s="239" t="s">
        <v>376</v>
      </c>
      <c r="D212" s="379" t="s">
        <v>377</v>
      </c>
      <c r="E212" s="240" t="s">
        <v>378</v>
      </c>
      <c r="F212" s="380" t="s">
        <v>379</v>
      </c>
      <c r="G212" s="240" t="s">
        <v>380</v>
      </c>
      <c r="H212" s="262" t="s">
        <v>377</v>
      </c>
      <c r="I212" s="601" t="s">
        <v>381</v>
      </c>
      <c r="J212" s="601"/>
      <c r="K212" s="300"/>
      <c r="L212" s="300"/>
      <c r="M212" s="300"/>
      <c r="N212" s="300"/>
      <c r="O212" s="300"/>
      <c r="P212" s="300"/>
      <c r="Q212" s="300"/>
      <c r="R212" s="300"/>
      <c r="S212" s="300"/>
      <c r="T212" s="300"/>
      <c r="U212" s="300"/>
      <c r="V212" s="300"/>
      <c r="W212" s="300"/>
      <c r="X212" s="300"/>
      <c r="Y212" s="300"/>
      <c r="Z212" s="300"/>
      <c r="AA212" s="300"/>
      <c r="AB212" s="300"/>
      <c r="AC212" s="300"/>
      <c r="AD212" s="300"/>
      <c r="AE212" s="300"/>
      <c r="AF212" s="300"/>
      <c r="AG212" s="300"/>
      <c r="AH212" s="300"/>
      <c r="AI212" s="300"/>
      <c r="AJ212" s="300"/>
      <c r="AK212" s="300"/>
      <c r="AL212" s="300"/>
      <c r="AM212" s="300"/>
      <c r="AN212" s="300"/>
      <c r="AO212" s="300"/>
      <c r="AP212" s="300"/>
      <c r="AQ212" s="300"/>
      <c r="AR212" s="300"/>
      <c r="AS212" s="300"/>
      <c r="AT212" s="300"/>
    </row>
    <row r="213" spans="1:46" ht="15" customHeight="1" x14ac:dyDescent="0.2">
      <c r="A213" s="364" t="s">
        <v>227</v>
      </c>
      <c r="B213" s="379" t="s">
        <v>113</v>
      </c>
      <c r="C213" s="225">
        <f>'Hinnat 2015'!D176</f>
        <v>0.61</v>
      </c>
      <c r="D213" s="222"/>
      <c r="E213" s="223"/>
      <c r="F213" s="224">
        <v>0</v>
      </c>
      <c r="G213" s="225">
        <f>(C213*E213)+(F213*(C213*E213))</f>
        <v>0</v>
      </c>
      <c r="H213" s="226">
        <f>(D213*E213)+(F213*(D213*E213))</f>
        <v>0</v>
      </c>
      <c r="I213" s="602"/>
      <c r="J213" s="602"/>
    </row>
    <row r="214" spans="1:46" ht="15" customHeight="1" x14ac:dyDescent="0.2">
      <c r="A214" s="364" t="s">
        <v>228</v>
      </c>
      <c r="B214" s="379" t="s">
        <v>119</v>
      </c>
      <c r="C214" s="225">
        <f>'Hinnat 2015'!D177</f>
        <v>0.61</v>
      </c>
      <c r="D214" s="222"/>
      <c r="E214" s="223"/>
      <c r="F214" s="224">
        <v>0</v>
      </c>
      <c r="G214" s="225">
        <f>(C214*E214)+(F214*(C214*E214))</f>
        <v>0</v>
      </c>
      <c r="H214" s="226">
        <f>(D214*E214)+(F214*(D214*E214))</f>
        <v>0</v>
      </c>
      <c r="I214" s="602"/>
      <c r="J214" s="602"/>
    </row>
    <row r="215" spans="1:46" ht="15" customHeight="1" x14ac:dyDescent="0.2">
      <c r="A215" s="532" t="s">
        <v>229</v>
      </c>
      <c r="B215" s="516" t="s">
        <v>130</v>
      </c>
      <c r="C215" s="225">
        <f>'Hinnat 2015'!D178</f>
        <v>0.61</v>
      </c>
      <c r="D215" s="222"/>
      <c r="E215" s="223"/>
      <c r="F215" s="224">
        <v>0</v>
      </c>
      <c r="G215" s="225">
        <f>(C215*E215)+(F215*(C215*E215))</f>
        <v>0</v>
      </c>
      <c r="H215" s="226">
        <f>(D215*E215)+(F215*(D215*E215))</f>
        <v>0</v>
      </c>
      <c r="I215" s="602"/>
      <c r="J215" s="602"/>
    </row>
    <row r="216" spans="1:46" ht="15" customHeight="1" x14ac:dyDescent="0.2">
      <c r="A216" s="362" t="s">
        <v>438</v>
      </c>
      <c r="B216" s="363" t="s">
        <v>439</v>
      </c>
      <c r="C216" s="533">
        <f>'Hinnat 2015'!D179</f>
        <v>0.21</v>
      </c>
      <c r="D216" s="222"/>
      <c r="E216" s="503"/>
      <c r="F216" s="224">
        <v>0</v>
      </c>
      <c r="G216" s="225">
        <f>(C216*E216)+(F216*(C216*E216))</f>
        <v>0</v>
      </c>
      <c r="H216" s="226">
        <f>(D216*E216)+(F216*(D216*E216))</f>
        <v>0</v>
      </c>
      <c r="I216" s="602"/>
      <c r="J216" s="602"/>
    </row>
    <row r="217" spans="1:46" s="236" customFormat="1" ht="15" customHeight="1" x14ac:dyDescent="0.2">
      <c r="A217" s="196"/>
      <c r="B217" s="195"/>
      <c r="C217" s="233"/>
      <c r="D217" s="195" t="s">
        <v>331</v>
      </c>
      <c r="E217" s="234">
        <f>SUM(E213:E215)</f>
        <v>0</v>
      </c>
      <c r="G217" s="235">
        <f>SUM(G213:G215)</f>
        <v>0</v>
      </c>
      <c r="H217" s="252">
        <f>SUM(H213:H215)</f>
        <v>0</v>
      </c>
    </row>
    <row r="218" spans="1:46" s="295" customFormat="1" ht="15" customHeight="1" x14ac:dyDescent="0.2">
      <c r="A218" s="311"/>
      <c r="B218" s="300"/>
      <c r="C218" s="244"/>
      <c r="D218" s="195" t="s">
        <v>382</v>
      </c>
      <c r="G218" s="244"/>
      <c r="H218" s="237">
        <f>MAX(G213:H213)+MAX(G214:H214)+MAX(G215:H215)</f>
        <v>0</v>
      </c>
    </row>
    <row r="219" spans="1:46" s="295" customFormat="1" ht="15" customHeight="1" x14ac:dyDescent="0.2">
      <c r="A219" s="370"/>
      <c r="B219" s="300"/>
      <c r="C219" s="244"/>
      <c r="G219" s="202"/>
      <c r="H219" s="299"/>
    </row>
    <row r="220" spans="1:46" s="295" customFormat="1" ht="15" customHeight="1" x14ac:dyDescent="0.25">
      <c r="A220" s="605" t="s">
        <v>230</v>
      </c>
      <c r="B220" s="605"/>
      <c r="C220" s="605"/>
      <c r="G220" s="202"/>
      <c r="H220" s="299"/>
    </row>
    <row r="221" spans="1:46" s="295" customFormat="1" ht="15" customHeight="1" x14ac:dyDescent="0.2">
      <c r="A221" s="370"/>
      <c r="B221" s="195"/>
      <c r="C221" s="244"/>
      <c r="G221" s="202"/>
      <c r="H221" s="299"/>
    </row>
    <row r="222" spans="1:46" s="295" customFormat="1" ht="15" customHeight="1" x14ac:dyDescent="0.2">
      <c r="A222" s="195" t="s">
        <v>231</v>
      </c>
      <c r="B222" s="300"/>
      <c r="C222" s="244"/>
      <c r="D222" s="300"/>
      <c r="G222" s="202"/>
      <c r="H222" s="244"/>
    </row>
    <row r="223" spans="1:46" s="295" customFormat="1" ht="15" customHeight="1" x14ac:dyDescent="0.2">
      <c r="A223" s="195" t="s">
        <v>232</v>
      </c>
      <c r="B223" s="300"/>
      <c r="C223" s="244"/>
      <c r="D223" s="300"/>
      <c r="G223" s="202"/>
      <c r="H223" s="244"/>
    </row>
    <row r="224" spans="1:46" s="295" customFormat="1" ht="15" customHeight="1" x14ac:dyDescent="0.2">
      <c r="A224" s="195" t="s">
        <v>233</v>
      </c>
      <c r="B224" s="300"/>
      <c r="C224" s="244"/>
      <c r="D224" s="300"/>
      <c r="G224" s="202"/>
      <c r="H224" s="244"/>
    </row>
    <row r="225" spans="1:46" s="295" customFormat="1" ht="15" customHeight="1" x14ac:dyDescent="0.2">
      <c r="A225" s="195" t="s">
        <v>373</v>
      </c>
      <c r="B225" s="300"/>
      <c r="C225" s="244"/>
      <c r="D225" s="300"/>
      <c r="G225" s="202"/>
      <c r="H225" s="244"/>
    </row>
    <row r="226" spans="1:46" s="295" customFormat="1" ht="15" customHeight="1" x14ac:dyDescent="0.2">
      <c r="A226" s="604" t="s">
        <v>374</v>
      </c>
      <c r="B226" s="604"/>
      <c r="C226" s="244"/>
      <c r="D226" s="300"/>
      <c r="G226" s="202"/>
      <c r="H226" s="244"/>
    </row>
    <row r="227" spans="1:46" s="295" customFormat="1" ht="15" customHeight="1" x14ac:dyDescent="0.2">
      <c r="A227" s="196" t="s">
        <v>375</v>
      </c>
      <c r="B227" s="300"/>
      <c r="C227" s="244"/>
      <c r="D227" s="300"/>
      <c r="G227" s="202"/>
      <c r="H227" s="244"/>
    </row>
    <row r="228" spans="1:46" s="295" customFormat="1" ht="15" customHeight="1" x14ac:dyDescent="0.2">
      <c r="A228" s="195"/>
      <c r="B228" s="300"/>
      <c r="C228" s="244"/>
      <c r="D228" s="300"/>
      <c r="G228" s="202"/>
      <c r="H228" s="244"/>
    </row>
    <row r="229" spans="1:46" s="378" customFormat="1" ht="15" customHeight="1" x14ac:dyDescent="0.2">
      <c r="A229" s="382" t="s">
        <v>30</v>
      </c>
      <c r="B229" s="379"/>
      <c r="C229" s="239" t="s">
        <v>376</v>
      </c>
      <c r="D229" s="379" t="s">
        <v>377</v>
      </c>
      <c r="E229" s="240" t="s">
        <v>378</v>
      </c>
      <c r="F229" s="380" t="s">
        <v>379</v>
      </c>
      <c r="G229" s="240" t="s">
        <v>380</v>
      </c>
      <c r="H229" s="262" t="s">
        <v>377</v>
      </c>
      <c r="I229" s="601" t="s">
        <v>381</v>
      </c>
      <c r="J229" s="601"/>
      <c r="K229" s="300"/>
      <c r="L229" s="300"/>
      <c r="M229" s="300"/>
      <c r="N229" s="300"/>
      <c r="O229" s="300"/>
      <c r="P229" s="300"/>
      <c r="Q229" s="300"/>
      <c r="R229" s="300"/>
      <c r="S229" s="300"/>
      <c r="T229" s="300"/>
      <c r="U229" s="300"/>
      <c r="V229" s="300"/>
      <c r="W229" s="300"/>
      <c r="X229" s="300"/>
      <c r="Y229" s="300"/>
      <c r="Z229" s="300"/>
      <c r="AA229" s="300"/>
      <c r="AB229" s="300"/>
      <c r="AC229" s="300"/>
      <c r="AD229" s="300"/>
      <c r="AE229" s="300"/>
      <c r="AF229" s="300"/>
      <c r="AG229" s="300"/>
      <c r="AH229" s="300"/>
      <c r="AI229" s="300"/>
      <c r="AJ229" s="300"/>
      <c r="AK229" s="300"/>
      <c r="AL229" s="300"/>
      <c r="AM229" s="300"/>
      <c r="AN229" s="300"/>
      <c r="AO229" s="300"/>
      <c r="AP229" s="300"/>
      <c r="AQ229" s="300"/>
      <c r="AR229" s="300"/>
      <c r="AS229" s="300"/>
      <c r="AT229" s="300"/>
    </row>
    <row r="230" spans="1:46" ht="15" customHeight="1" x14ac:dyDescent="0.2">
      <c r="A230" s="387" t="s">
        <v>234</v>
      </c>
      <c r="B230" s="379" t="s">
        <v>235</v>
      </c>
      <c r="C230" s="225">
        <f>'Hinnat 2015'!D188</f>
        <v>0.66</v>
      </c>
      <c r="D230" s="222"/>
      <c r="E230" s="223"/>
      <c r="F230" s="224">
        <v>0</v>
      </c>
      <c r="G230" s="225">
        <f>(C230*E230)+(F230*(C230*E230))</f>
        <v>0</v>
      </c>
      <c r="H230" s="226">
        <f>(D230*E230)+(F230*(D230*E230))</f>
        <v>0</v>
      </c>
      <c r="I230" s="602"/>
      <c r="J230" s="602"/>
    </row>
    <row r="231" spans="1:46" ht="15" customHeight="1" x14ac:dyDescent="0.2">
      <c r="A231" s="387" t="s">
        <v>236</v>
      </c>
      <c r="B231" s="379" t="s">
        <v>237</v>
      </c>
      <c r="C231" s="225">
        <f>'Hinnat 2015'!D189</f>
        <v>0.51</v>
      </c>
      <c r="D231" s="222"/>
      <c r="E231" s="223"/>
      <c r="F231" s="224">
        <v>0</v>
      </c>
      <c r="G231" s="225">
        <f>(C231*E231)+(F231*(C231*E231))</f>
        <v>0</v>
      </c>
      <c r="H231" s="226">
        <f>(D231*E231)+(F231*(D231*E231))</f>
        <v>0</v>
      </c>
      <c r="I231" s="602"/>
      <c r="J231" s="602"/>
    </row>
    <row r="232" spans="1:46" ht="15" customHeight="1" x14ac:dyDescent="0.2">
      <c r="A232" s="387" t="s">
        <v>238</v>
      </c>
      <c r="B232" s="379" t="s">
        <v>239</v>
      </c>
      <c r="C232" s="225">
        <f>'Hinnat 2015'!D190</f>
        <v>0.51</v>
      </c>
      <c r="D232" s="222"/>
      <c r="E232" s="223"/>
      <c r="F232" s="224">
        <v>0</v>
      </c>
      <c r="G232" s="225">
        <f>(C232*E232)+(F232*(C232*E232))</f>
        <v>0</v>
      </c>
      <c r="H232" s="226">
        <f>(D232*E232)+(F232*(D232*E232))</f>
        <v>0</v>
      </c>
      <c r="I232" s="602"/>
      <c r="J232" s="602"/>
    </row>
    <row r="233" spans="1:46" ht="15" customHeight="1" x14ac:dyDescent="0.2">
      <c r="A233" s="387" t="s">
        <v>240</v>
      </c>
      <c r="B233" s="379" t="s">
        <v>241</v>
      </c>
      <c r="C233" s="225">
        <f>'Hinnat 2015'!D191</f>
        <v>0.57999999999999996</v>
      </c>
      <c r="D233" s="222"/>
      <c r="E233" s="223"/>
      <c r="F233" s="224">
        <v>0</v>
      </c>
      <c r="G233" s="225">
        <f>(C233*E233)+(F233*(C233*E233))</f>
        <v>0</v>
      </c>
      <c r="H233" s="226">
        <f>(D233*E233)+(F233*(D233*E233))</f>
        <v>0</v>
      </c>
      <c r="I233" s="602"/>
      <c r="J233" s="602"/>
    </row>
    <row r="234" spans="1:46" ht="15" customHeight="1" x14ac:dyDescent="0.2">
      <c r="A234" s="387" t="s">
        <v>242</v>
      </c>
      <c r="B234" s="379" t="s">
        <v>396</v>
      </c>
      <c r="C234" s="225">
        <f>'Hinnat 2015'!D192</f>
        <v>0.71</v>
      </c>
      <c r="D234" s="222"/>
      <c r="E234" s="223"/>
      <c r="F234" s="224">
        <v>0</v>
      </c>
      <c r="G234" s="225">
        <f>(C234*E234)+(F234*(C234*E234))</f>
        <v>0</v>
      </c>
      <c r="H234" s="226">
        <f>(D234*E234)+(F234*(D234*E234))</f>
        <v>0</v>
      </c>
      <c r="I234" s="602"/>
      <c r="J234" s="602"/>
    </row>
    <row r="235" spans="1:46" s="236" customFormat="1" ht="15" customHeight="1" x14ac:dyDescent="0.2">
      <c r="A235" s="253"/>
      <c r="B235" s="254"/>
      <c r="C235" s="233"/>
      <c r="D235" s="195" t="s">
        <v>331</v>
      </c>
      <c r="E235" s="234">
        <f>SUM(E230:E234)</f>
        <v>0</v>
      </c>
      <c r="G235" s="235">
        <f>SUM(G230:G234)</f>
        <v>0</v>
      </c>
      <c r="H235" s="243">
        <f>SUM(H230:H234)</f>
        <v>0</v>
      </c>
    </row>
    <row r="236" spans="1:46" s="295" customFormat="1" ht="14.25" customHeight="1" x14ac:dyDescent="0.2">
      <c r="A236" s="388"/>
      <c r="B236" s="260"/>
      <c r="C236" s="233"/>
      <c r="D236" s="195" t="s">
        <v>382</v>
      </c>
      <c r="G236" s="244"/>
      <c r="H236" s="237">
        <f>MAX(G230:H230)+MAX(G231:H231)+MAX(G232:H232)+MAX(G233:H233)+MAX(G234:H234)</f>
        <v>0</v>
      </c>
    </row>
    <row r="237" spans="1:46" s="295" customFormat="1" ht="15" customHeight="1" x14ac:dyDescent="0.2">
      <c r="A237" s="389"/>
      <c r="B237" s="300"/>
      <c r="C237" s="244"/>
      <c r="E237" s="260"/>
      <c r="F237" s="259"/>
      <c r="G237" s="259"/>
      <c r="H237" s="303"/>
    </row>
    <row r="238" spans="1:46" s="295" customFormat="1" ht="15" customHeight="1" x14ac:dyDescent="0.2">
      <c r="A238" s="195" t="s">
        <v>244</v>
      </c>
      <c r="B238" s="300"/>
      <c r="C238" s="244"/>
      <c r="G238" s="202"/>
      <c r="H238" s="299"/>
    </row>
    <row r="239" spans="1:46" s="295" customFormat="1" ht="15" customHeight="1" x14ac:dyDescent="0.2">
      <c r="A239" s="195" t="s">
        <v>373</v>
      </c>
      <c r="B239" s="300"/>
      <c r="C239" s="244"/>
      <c r="G239" s="202"/>
      <c r="H239" s="299"/>
    </row>
    <row r="240" spans="1:46" s="295" customFormat="1" ht="15" customHeight="1" x14ac:dyDescent="0.2">
      <c r="A240" s="604" t="s">
        <v>374</v>
      </c>
      <c r="B240" s="604"/>
      <c r="C240" s="244"/>
      <c r="G240" s="202"/>
      <c r="H240" s="299"/>
    </row>
    <row r="241" spans="1:46" s="295" customFormat="1" ht="15" customHeight="1" x14ac:dyDescent="0.2">
      <c r="A241" s="196" t="s">
        <v>375</v>
      </c>
      <c r="B241" s="300"/>
      <c r="C241" s="244"/>
      <c r="G241" s="202"/>
      <c r="H241" s="299"/>
    </row>
    <row r="242" spans="1:46" s="295" customFormat="1" ht="15" customHeight="1" x14ac:dyDescent="0.2">
      <c r="A242" s="195"/>
      <c r="B242" s="300"/>
      <c r="C242" s="244"/>
      <c r="G242" s="202"/>
      <c r="H242" s="299"/>
    </row>
    <row r="243" spans="1:46" s="378" customFormat="1" ht="15" customHeight="1" x14ac:dyDescent="0.2">
      <c r="A243" s="382" t="s">
        <v>30</v>
      </c>
      <c r="B243" s="379"/>
      <c r="C243" s="239" t="s">
        <v>376</v>
      </c>
      <c r="D243" s="379" t="s">
        <v>377</v>
      </c>
      <c r="E243" s="240" t="s">
        <v>378</v>
      </c>
      <c r="F243" s="380" t="s">
        <v>379</v>
      </c>
      <c r="G243" s="240" t="s">
        <v>380</v>
      </c>
      <c r="H243" s="262" t="s">
        <v>377</v>
      </c>
      <c r="I243" s="601" t="s">
        <v>381</v>
      </c>
      <c r="J243" s="601"/>
      <c r="K243" s="300"/>
      <c r="L243" s="300"/>
      <c r="M243" s="300"/>
      <c r="N243" s="300"/>
      <c r="O243" s="300"/>
      <c r="P243" s="300"/>
      <c r="Q243" s="300"/>
      <c r="R243" s="300"/>
      <c r="S243" s="300"/>
      <c r="T243" s="300"/>
      <c r="U243" s="300"/>
      <c r="V243" s="300"/>
      <c r="W243" s="300"/>
      <c r="X243" s="300"/>
      <c r="Y243" s="300"/>
      <c r="Z243" s="300"/>
      <c r="AA243" s="300"/>
      <c r="AB243" s="300"/>
      <c r="AC243" s="300"/>
      <c r="AD243" s="300"/>
      <c r="AE243" s="300"/>
      <c r="AF243" s="300"/>
      <c r="AG243" s="300"/>
      <c r="AH243" s="300"/>
      <c r="AI243" s="300"/>
      <c r="AJ243" s="300"/>
      <c r="AK243" s="300"/>
      <c r="AL243" s="300"/>
      <c r="AM243" s="300"/>
      <c r="AN243" s="300"/>
      <c r="AO243" s="300"/>
      <c r="AP243" s="300"/>
      <c r="AQ243" s="300"/>
      <c r="AR243" s="300"/>
      <c r="AS243" s="300"/>
      <c r="AT243" s="300"/>
    </row>
    <row r="244" spans="1:46" ht="15" customHeight="1" x14ac:dyDescent="0.2">
      <c r="A244" s="387" t="s">
        <v>245</v>
      </c>
      <c r="B244" s="379" t="s">
        <v>246</v>
      </c>
      <c r="C244" s="225">
        <f>'Hinnat 2015'!D196</f>
        <v>0.81</v>
      </c>
      <c r="D244" s="222"/>
      <c r="E244" s="223"/>
      <c r="F244" s="224">
        <v>0</v>
      </c>
      <c r="G244" s="225">
        <f>(C244*E244)+(F244*(C244*E244))</f>
        <v>0</v>
      </c>
      <c r="H244" s="226">
        <f>(D244*E244)+(F244*(D244*E244))</f>
        <v>0</v>
      </c>
      <c r="I244" s="602"/>
      <c r="J244" s="602"/>
    </row>
    <row r="245" spans="1:46" ht="15" customHeight="1" x14ac:dyDescent="0.2">
      <c r="A245" s="387" t="s">
        <v>247</v>
      </c>
      <c r="B245" s="379" t="s">
        <v>248</v>
      </c>
      <c r="C245" s="225">
        <f>'Hinnat 2015'!D197</f>
        <v>0.81</v>
      </c>
      <c r="D245" s="222"/>
      <c r="E245" s="223"/>
      <c r="F245" s="224">
        <v>0</v>
      </c>
      <c r="G245" s="225">
        <f>(C245*E245)+(F245*(C245*E245))</f>
        <v>0</v>
      </c>
      <c r="H245" s="226">
        <f>(D245*E245)+(F245*(D245*E245))</f>
        <v>0</v>
      </c>
      <c r="I245" s="602"/>
      <c r="J245" s="602"/>
    </row>
    <row r="246" spans="1:46" s="236" customFormat="1" ht="15" customHeight="1" x14ac:dyDescent="0.2">
      <c r="A246" s="253"/>
      <c r="B246" s="254"/>
      <c r="C246" s="233"/>
      <c r="D246" s="195" t="s">
        <v>331</v>
      </c>
      <c r="E246" s="234">
        <f>SUM(E244:E245)</f>
        <v>0</v>
      </c>
      <c r="G246" s="235">
        <f>SUM(G244:G245)</f>
        <v>0</v>
      </c>
      <c r="H246" s="243">
        <f>SUM(H244:H245)</f>
        <v>0</v>
      </c>
    </row>
    <row r="247" spans="1:46" s="236" customFormat="1" ht="15" customHeight="1" x14ac:dyDescent="0.2">
      <c r="A247" s="253"/>
      <c r="B247" s="254"/>
      <c r="C247" s="233"/>
      <c r="D247" s="195" t="s">
        <v>382</v>
      </c>
      <c r="E247" s="254"/>
      <c r="F247" s="394"/>
      <c r="G247" s="261"/>
      <c r="H247" s="237">
        <f>MAX(G244:H244)+MAX(G245:H245)</f>
        <v>0</v>
      </c>
    </row>
    <row r="248" spans="1:46" ht="15" customHeight="1" x14ac:dyDescent="0.2">
      <c r="A248" s="388"/>
      <c r="B248" s="260"/>
      <c r="C248" s="233"/>
      <c r="D248" s="209"/>
      <c r="G248" s="244"/>
      <c r="H248" s="244"/>
    </row>
    <row r="249" spans="1:46" ht="15" customHeight="1" x14ac:dyDescent="0.2">
      <c r="A249" s="195" t="s">
        <v>249</v>
      </c>
      <c r="B249" s="295"/>
      <c r="C249" s="244"/>
      <c r="G249" s="202"/>
      <c r="H249" s="299"/>
    </row>
    <row r="250" spans="1:46" ht="15" customHeight="1" x14ac:dyDescent="0.2">
      <c r="A250" s="195" t="s">
        <v>373</v>
      </c>
      <c r="B250" s="295"/>
      <c r="C250" s="244"/>
      <c r="G250" s="202"/>
      <c r="H250" s="299"/>
    </row>
    <row r="251" spans="1:46" ht="15" customHeight="1" x14ac:dyDescent="0.2">
      <c r="A251" s="195"/>
      <c r="B251" s="295"/>
      <c r="C251" s="244"/>
      <c r="G251" s="202"/>
      <c r="H251" s="299"/>
    </row>
    <row r="252" spans="1:46" s="378" customFormat="1" ht="15" customHeight="1" x14ac:dyDescent="0.2">
      <c r="A252" s="382" t="s">
        <v>30</v>
      </c>
      <c r="B252" s="379"/>
      <c r="C252" s="262" t="s">
        <v>376</v>
      </c>
      <c r="D252" s="379" t="s">
        <v>377</v>
      </c>
      <c r="E252" s="240" t="s">
        <v>378</v>
      </c>
      <c r="F252" s="380" t="s">
        <v>379</v>
      </c>
      <c r="G252" s="240" t="s">
        <v>380</v>
      </c>
      <c r="H252" s="262" t="s">
        <v>377</v>
      </c>
      <c r="I252" s="601" t="s">
        <v>381</v>
      </c>
      <c r="J252" s="601"/>
      <c r="K252" s="300"/>
      <c r="L252" s="300"/>
      <c r="M252" s="300"/>
      <c r="N252" s="300"/>
      <c r="O252" s="300"/>
      <c r="P252" s="300"/>
      <c r="Q252" s="300"/>
      <c r="R252" s="300"/>
      <c r="S252" s="300"/>
      <c r="T252" s="300"/>
      <c r="U252" s="300"/>
      <c r="V252" s="300"/>
      <c r="W252" s="300"/>
      <c r="X252" s="300"/>
      <c r="Y252" s="300"/>
      <c r="Z252" s="300"/>
      <c r="AA252" s="300"/>
      <c r="AB252" s="300"/>
      <c r="AC252" s="300"/>
      <c r="AD252" s="300"/>
      <c r="AE252" s="300"/>
      <c r="AF252" s="300"/>
      <c r="AG252" s="300"/>
      <c r="AH252" s="300"/>
      <c r="AI252" s="300"/>
      <c r="AJ252" s="300"/>
      <c r="AK252" s="300"/>
      <c r="AL252" s="300"/>
      <c r="AM252" s="300"/>
      <c r="AN252" s="300"/>
      <c r="AO252" s="300"/>
      <c r="AP252" s="300"/>
      <c r="AQ252" s="300"/>
      <c r="AR252" s="300"/>
      <c r="AS252" s="300"/>
      <c r="AT252" s="300"/>
    </row>
    <row r="253" spans="1:46" ht="15" customHeight="1" x14ac:dyDescent="0.2">
      <c r="A253" s="387" t="s">
        <v>250</v>
      </c>
      <c r="B253" s="379" t="s">
        <v>251</v>
      </c>
      <c r="C253" s="225">
        <f>'Hinnat 2015'!D200</f>
        <v>1.55</v>
      </c>
      <c r="D253" s="222"/>
      <c r="E253" s="223"/>
      <c r="F253" s="224">
        <v>0</v>
      </c>
      <c r="G253" s="225">
        <f>(C253*E253)+(F253*(C253*E253))</f>
        <v>0</v>
      </c>
      <c r="H253" s="226">
        <f>(D253*E253)+(F253*(D253*E253))</f>
        <v>0</v>
      </c>
      <c r="I253" s="602"/>
      <c r="J253" s="602"/>
    </row>
    <row r="254" spans="1:46" ht="15" customHeight="1" x14ac:dyDescent="0.2">
      <c r="A254" s="387" t="s">
        <v>252</v>
      </c>
      <c r="B254" s="379" t="s">
        <v>253</v>
      </c>
      <c r="C254" s="225">
        <f>'Hinnat 2015'!D201</f>
        <v>1.89</v>
      </c>
      <c r="D254" s="222"/>
      <c r="E254" s="223"/>
      <c r="F254" s="224">
        <v>0</v>
      </c>
      <c r="G254" s="225">
        <f>(C254*E254)+(F254*(C254*E254))</f>
        <v>0</v>
      </c>
      <c r="H254" s="226">
        <f>(D254*E254)+(F254*(D254*E254))</f>
        <v>0</v>
      </c>
      <c r="I254" s="602"/>
      <c r="J254" s="602"/>
    </row>
    <row r="255" spans="1:46" s="236" customFormat="1" ht="15" customHeight="1" x14ac:dyDescent="0.2">
      <c r="A255" s="253"/>
      <c r="B255" s="254"/>
      <c r="C255" s="233"/>
      <c r="D255" s="195" t="s">
        <v>331</v>
      </c>
      <c r="E255" s="234">
        <f>SUM(E253:E254)</f>
        <v>0</v>
      </c>
      <c r="G255" s="235">
        <f>SUM(G253:G254)</f>
        <v>0</v>
      </c>
      <c r="H255" s="243">
        <f>SUM(H253:H254)</f>
        <v>0</v>
      </c>
    </row>
    <row r="256" spans="1:46" s="295" customFormat="1" ht="15" customHeight="1" x14ac:dyDescent="0.2">
      <c r="A256" s="388"/>
      <c r="B256" s="260"/>
      <c r="C256" s="233"/>
      <c r="D256" s="195" t="s">
        <v>382</v>
      </c>
      <c r="G256" s="244"/>
      <c r="H256" s="237">
        <f>MAX(G253:H253)+MAX(G254:H254)</f>
        <v>0</v>
      </c>
    </row>
    <row r="257" spans="1:46" ht="15" customHeight="1" x14ac:dyDescent="0.2">
      <c r="A257" s="255"/>
      <c r="B257" s="209"/>
      <c r="C257" s="212"/>
      <c r="D257" s="209"/>
      <c r="E257" s="251"/>
      <c r="F257" s="256"/>
      <c r="G257" s="259"/>
      <c r="H257" s="229"/>
    </row>
    <row r="258" spans="1:46" ht="15" customHeight="1" x14ac:dyDescent="0.2">
      <c r="A258" s="390" t="s">
        <v>254</v>
      </c>
      <c r="B258" s="295"/>
      <c r="C258" s="244"/>
    </row>
    <row r="259" spans="1:46" ht="15" customHeight="1" x14ac:dyDescent="0.2">
      <c r="A259" s="195"/>
      <c r="B259" s="295"/>
      <c r="C259" s="244"/>
    </row>
    <row r="260" spans="1:46" ht="15" customHeight="1" x14ac:dyDescent="0.2">
      <c r="A260" s="195" t="s">
        <v>373</v>
      </c>
      <c r="B260" s="295"/>
      <c r="C260" s="244"/>
    </row>
    <row r="261" spans="1:46" s="378" customFormat="1" ht="15" customHeight="1" x14ac:dyDescent="0.2">
      <c r="A261" s="382" t="s">
        <v>30</v>
      </c>
      <c r="B261" s="379"/>
      <c r="C261" s="262" t="s">
        <v>376</v>
      </c>
      <c r="D261" s="379" t="s">
        <v>377</v>
      </c>
      <c r="E261" s="240" t="s">
        <v>378</v>
      </c>
      <c r="F261" s="380" t="s">
        <v>379</v>
      </c>
      <c r="G261" s="240" t="s">
        <v>380</v>
      </c>
      <c r="H261" s="262" t="s">
        <v>377</v>
      </c>
      <c r="I261" s="601" t="s">
        <v>381</v>
      </c>
      <c r="J261" s="601"/>
      <c r="K261" s="300"/>
      <c r="L261" s="300"/>
      <c r="M261" s="300"/>
      <c r="N261" s="300"/>
      <c r="O261" s="300"/>
      <c r="P261" s="300"/>
      <c r="Q261" s="300"/>
      <c r="R261" s="300"/>
      <c r="S261" s="300"/>
      <c r="T261" s="300"/>
      <c r="U261" s="300"/>
      <c r="V261" s="300"/>
      <c r="W261" s="300"/>
      <c r="X261" s="300"/>
      <c r="Y261" s="300"/>
      <c r="Z261" s="300"/>
      <c r="AA261" s="300"/>
      <c r="AB261" s="300"/>
      <c r="AC261" s="300"/>
      <c r="AD261" s="300"/>
      <c r="AE261" s="300"/>
      <c r="AF261" s="300"/>
      <c r="AG261" s="300"/>
      <c r="AH261" s="300"/>
      <c r="AI261" s="300"/>
      <c r="AJ261" s="300"/>
      <c r="AK261" s="300"/>
      <c r="AL261" s="300"/>
      <c r="AM261" s="300"/>
      <c r="AN261" s="300"/>
      <c r="AO261" s="300"/>
      <c r="AP261" s="300"/>
      <c r="AQ261" s="300"/>
      <c r="AR261" s="300"/>
      <c r="AS261" s="300"/>
      <c r="AT261" s="300"/>
    </row>
    <row r="262" spans="1:46" ht="15" customHeight="1" x14ac:dyDescent="0.2">
      <c r="A262" s="387" t="s">
        <v>255</v>
      </c>
      <c r="B262" s="379" t="s">
        <v>256</v>
      </c>
      <c r="C262" s="225">
        <f>'Hinnat 2015'!D204</f>
        <v>0.66</v>
      </c>
      <c r="D262" s="222"/>
      <c r="E262" s="263"/>
      <c r="F262" s="224">
        <v>0</v>
      </c>
      <c r="G262" s="366">
        <f>(C262*E262)+(F262*(C262*E262))</f>
        <v>0</v>
      </c>
      <c r="H262" s="367">
        <f>(D262*E262)+(F262*(D262*E262))</f>
        <v>0</v>
      </c>
      <c r="I262" s="602"/>
      <c r="J262" s="602"/>
    </row>
    <row r="263" spans="1:46" s="295" customFormat="1" ht="15" customHeight="1" x14ac:dyDescent="0.2">
      <c r="A263" s="388"/>
      <c r="B263" s="260"/>
      <c r="C263" s="229"/>
      <c r="D263" s="195" t="s">
        <v>382</v>
      </c>
      <c r="G263" s="244"/>
      <c r="H263" s="237">
        <f>MAX(G261:H261)</f>
        <v>0</v>
      </c>
    </row>
    <row r="264" spans="1:46" ht="15" customHeight="1" x14ac:dyDescent="0.2">
      <c r="A264" s="238"/>
      <c r="B264" s="256"/>
      <c r="C264" s="212"/>
      <c r="D264" s="209"/>
      <c r="E264" s="251"/>
      <c r="F264" s="256"/>
      <c r="G264" s="264"/>
      <c r="H264" s="264"/>
    </row>
    <row r="265" spans="1:46" ht="15" customHeight="1" x14ac:dyDescent="0.2">
      <c r="A265" s="238"/>
      <c r="B265" s="198"/>
      <c r="C265" s="212"/>
      <c r="D265" s="209"/>
      <c r="E265" s="256"/>
      <c r="F265" s="256"/>
      <c r="G265" s="258"/>
      <c r="H265" s="264"/>
    </row>
    <row r="266" spans="1:46" ht="15" customHeight="1" x14ac:dyDescent="0.2">
      <c r="A266" s="238"/>
      <c r="B266" s="209"/>
      <c r="C266" s="212"/>
      <c r="D266" s="209"/>
      <c r="E266" s="256"/>
      <c r="F266" s="256"/>
      <c r="G266" s="264"/>
      <c r="H266" s="264"/>
    </row>
    <row r="267" spans="1:46" ht="15" customHeight="1" x14ac:dyDescent="0.2">
      <c r="A267" s="238"/>
      <c r="B267" s="209"/>
      <c r="C267" s="212"/>
      <c r="D267" s="209"/>
      <c r="E267" s="251"/>
      <c r="F267" s="256"/>
      <c r="G267" s="264"/>
      <c r="H267" s="264"/>
    </row>
    <row r="268" spans="1:46" ht="15" customHeight="1" x14ac:dyDescent="0.25">
      <c r="A268" s="238"/>
      <c r="B268" s="245" t="s">
        <v>397</v>
      </c>
      <c r="C268" s="212"/>
      <c r="D268" s="209"/>
      <c r="E268" s="198"/>
      <c r="F268" s="209"/>
      <c r="G268" s="264"/>
    </row>
    <row r="269" spans="1:46" s="45" customFormat="1" ht="15" customHeight="1" x14ac:dyDescent="0.25">
      <c r="A269" s="265"/>
      <c r="B269" s="95" t="s">
        <v>398</v>
      </c>
      <c r="C269" s="266" t="s">
        <v>399</v>
      </c>
      <c r="D269" s="207" t="s">
        <v>400</v>
      </c>
      <c r="E269" s="207" t="s">
        <v>401</v>
      </c>
      <c r="F269" s="95"/>
      <c r="G269" s="369"/>
      <c r="H269" s="397"/>
    </row>
    <row r="270" spans="1:46" s="45" customFormat="1" ht="15" customHeight="1" x14ac:dyDescent="0.2">
      <c r="A270" s="265"/>
      <c r="B270" s="220"/>
      <c r="C270" s="268"/>
      <c r="D270" s="269"/>
      <c r="E270" s="270">
        <f t="shared" ref="E270:E279" si="11">C270*D270</f>
        <v>0</v>
      </c>
      <c r="F270" s="95"/>
      <c r="G270" s="369"/>
      <c r="H270" s="397"/>
    </row>
    <row r="271" spans="1:46" s="45" customFormat="1" ht="15" customHeight="1" x14ac:dyDescent="0.2">
      <c r="A271" s="265"/>
      <c r="B271" s="220"/>
      <c r="C271" s="268"/>
      <c r="D271" s="269"/>
      <c r="E271" s="270">
        <f t="shared" si="11"/>
        <v>0</v>
      </c>
      <c r="F271" s="95"/>
      <c r="G271" s="369"/>
      <c r="H271" s="397"/>
    </row>
    <row r="272" spans="1:46" s="45" customFormat="1" ht="15" customHeight="1" x14ac:dyDescent="0.2">
      <c r="A272" s="265"/>
      <c r="B272" s="220"/>
      <c r="C272" s="268"/>
      <c r="D272" s="269"/>
      <c r="E272" s="270">
        <f t="shared" si="11"/>
        <v>0</v>
      </c>
      <c r="F272" s="95"/>
      <c r="G272" s="369"/>
      <c r="H272" s="397"/>
    </row>
    <row r="273" spans="1:10" s="45" customFormat="1" ht="15" customHeight="1" x14ac:dyDescent="0.2">
      <c r="A273" s="265"/>
      <c r="B273" s="220"/>
      <c r="C273" s="268"/>
      <c r="D273" s="269"/>
      <c r="E273" s="270">
        <f t="shared" si="11"/>
        <v>0</v>
      </c>
      <c r="F273" s="95"/>
      <c r="G273" s="369"/>
      <c r="H273" s="397"/>
    </row>
    <row r="274" spans="1:10" s="45" customFormat="1" ht="15" customHeight="1" x14ac:dyDescent="0.2">
      <c r="A274" s="265"/>
      <c r="B274" s="220"/>
      <c r="C274" s="268"/>
      <c r="D274" s="269"/>
      <c r="E274" s="270">
        <f t="shared" si="11"/>
        <v>0</v>
      </c>
      <c r="F274" s="95"/>
      <c r="G274" s="369"/>
      <c r="H274" s="397"/>
    </row>
    <row r="275" spans="1:10" s="45" customFormat="1" ht="15" customHeight="1" x14ac:dyDescent="0.2">
      <c r="A275" s="265"/>
      <c r="B275" s="220"/>
      <c r="C275" s="268"/>
      <c r="D275" s="269"/>
      <c r="E275" s="270">
        <f t="shared" si="11"/>
        <v>0</v>
      </c>
      <c r="F275" s="95"/>
      <c r="G275" s="369"/>
      <c r="H275" s="397"/>
      <c r="I275" s="200"/>
      <c r="J275" s="200"/>
    </row>
    <row r="276" spans="1:10" ht="15" customHeight="1" x14ac:dyDescent="0.2">
      <c r="A276" s="238"/>
      <c r="B276" s="220"/>
      <c r="C276" s="268"/>
      <c r="D276" s="269"/>
      <c r="E276" s="270">
        <f t="shared" si="11"/>
        <v>0</v>
      </c>
      <c r="F276" s="209"/>
      <c r="G276" s="264"/>
    </row>
    <row r="277" spans="1:10" ht="15" customHeight="1" x14ac:dyDescent="0.2">
      <c r="A277" s="238"/>
      <c r="B277" s="220"/>
      <c r="C277" s="268"/>
      <c r="D277" s="269"/>
      <c r="E277" s="270">
        <f t="shared" si="11"/>
        <v>0</v>
      </c>
      <c r="F277" s="209"/>
      <c r="G277" s="264"/>
    </row>
    <row r="278" spans="1:10" ht="15" customHeight="1" x14ac:dyDescent="0.2">
      <c r="A278" s="238"/>
      <c r="B278" s="220"/>
      <c r="C278" s="268"/>
      <c r="D278" s="269"/>
      <c r="E278" s="270">
        <f t="shared" si="11"/>
        <v>0</v>
      </c>
      <c r="F278" s="209"/>
      <c r="G278" s="264"/>
    </row>
    <row r="279" spans="1:10" ht="15" customHeight="1" x14ac:dyDescent="0.2">
      <c r="A279" s="238"/>
      <c r="B279" s="220"/>
      <c r="C279" s="268"/>
      <c r="D279" s="269"/>
      <c r="E279" s="270">
        <f t="shared" si="11"/>
        <v>0</v>
      </c>
      <c r="F279" s="209"/>
      <c r="G279" s="264"/>
    </row>
    <row r="280" spans="1:10" ht="15" customHeight="1" x14ac:dyDescent="0.25">
      <c r="A280" s="238"/>
      <c r="B280" s="293" t="s">
        <v>331</v>
      </c>
      <c r="C280" s="279">
        <f>SUM(C270:C279)</f>
        <v>0</v>
      </c>
      <c r="D280" s="294"/>
      <c r="E280" s="270">
        <f>SUM(E270:E279)</f>
        <v>0</v>
      </c>
      <c r="F280" s="209"/>
      <c r="G280" s="264"/>
      <c r="J280" s="295"/>
    </row>
    <row r="281" spans="1:10" s="211" customFormat="1" ht="15" customHeight="1" x14ac:dyDescent="0.2">
      <c r="A281" s="271"/>
      <c r="B281" s="272"/>
      <c r="C281" s="212"/>
      <c r="D281" s="272"/>
      <c r="E281" s="281"/>
      <c r="F281" s="272"/>
      <c r="G281" s="368"/>
      <c r="H281" s="400"/>
      <c r="J281" s="273"/>
    </row>
    <row r="282" spans="1:10" s="211" customFormat="1" ht="15" customHeight="1" x14ac:dyDescent="0.2">
      <c r="A282" s="271"/>
      <c r="B282" s="272"/>
      <c r="C282" s="212"/>
      <c r="D282" s="272"/>
      <c r="E282" s="272"/>
      <c r="F282" s="272"/>
      <c r="G282" s="368"/>
      <c r="H282" s="400"/>
      <c r="J282" s="273"/>
    </row>
    <row r="283" spans="1:10" s="160" customFormat="1" ht="15" customHeight="1" x14ac:dyDescent="0.25">
      <c r="A283" s="205"/>
      <c r="B283" s="207"/>
      <c r="C283" s="266"/>
      <c r="D283" s="207"/>
      <c r="E283" s="205"/>
      <c r="F283" s="205"/>
      <c r="G283" s="205"/>
      <c r="H283" s="401"/>
      <c r="J283" s="205"/>
    </row>
    <row r="284" spans="1:10" s="160" customFormat="1" ht="15" customHeight="1" x14ac:dyDescent="0.25">
      <c r="A284" s="402"/>
      <c r="B284" s="403" t="s">
        <v>418</v>
      </c>
      <c r="C284" s="404"/>
      <c r="D284" s="403"/>
      <c r="E284" s="403"/>
      <c r="F284" s="403"/>
      <c r="G284" s="403"/>
      <c r="H284" s="404"/>
      <c r="I284" s="405"/>
      <c r="J284" s="205"/>
    </row>
    <row r="285" spans="1:10" s="160" customFormat="1" ht="15" customHeight="1" x14ac:dyDescent="0.25">
      <c r="A285" s="406"/>
      <c r="B285" s="207"/>
      <c r="C285" s="266"/>
      <c r="D285" s="207"/>
      <c r="E285" s="207"/>
      <c r="F285" s="207"/>
      <c r="G285" s="207"/>
      <c r="H285" s="266"/>
      <c r="I285" s="407"/>
      <c r="J285" s="205"/>
    </row>
    <row r="286" spans="1:10" s="160" customFormat="1" ht="15" customHeight="1" x14ac:dyDescent="0.25">
      <c r="A286" s="406"/>
      <c r="B286" s="290" t="s">
        <v>403</v>
      </c>
      <c r="C286" s="266"/>
      <c r="D286" s="240" t="s">
        <v>378</v>
      </c>
      <c r="E286" s="279">
        <f>SUM(E30,E69,E118,E143,E178,E203,E217,E235,E246,E255,E262)</f>
        <v>0</v>
      </c>
      <c r="F286" s="240" t="s">
        <v>380</v>
      </c>
      <c r="G286" s="280">
        <f>SUM(G30,G69,G118,G143,G178,G203,G217,G235,G246,G255,G262)</f>
        <v>0</v>
      </c>
      <c r="H286" s="252">
        <f>SUM(H30,H69,H118,H143,H178,H203,H217,H235,H246,H255,H262)</f>
        <v>0</v>
      </c>
      <c r="I286" s="407"/>
      <c r="J286" s="205"/>
    </row>
    <row r="287" spans="1:10" s="160" customFormat="1" ht="15" customHeight="1" x14ac:dyDescent="0.25">
      <c r="A287" s="406"/>
      <c r="B287" s="290"/>
      <c r="C287" s="266"/>
      <c r="D287" s="281"/>
      <c r="E287" s="233"/>
      <c r="F287" s="281"/>
      <c r="G287" s="282"/>
      <c r="H287" s="233"/>
      <c r="I287" s="407"/>
      <c r="J287" s="205"/>
    </row>
    <row r="288" spans="1:10" s="160" customFormat="1" ht="15" customHeight="1" x14ac:dyDescent="0.25">
      <c r="A288" s="406"/>
      <c r="B288" s="290" t="s">
        <v>404</v>
      </c>
      <c r="C288" s="266"/>
      <c r="D288" s="240" t="s">
        <v>378</v>
      </c>
      <c r="E288" s="279">
        <f>SUM(E69,E118,E143,E178,E203,E217,E235,E246,E255,E262)</f>
        <v>0</v>
      </c>
      <c r="F288" s="240" t="s">
        <v>380</v>
      </c>
      <c r="G288" s="280">
        <f>SUM(G118,G143,G178,G203,G217,G235,G246,G255,G262)</f>
        <v>0</v>
      </c>
      <c r="H288" s="252">
        <f>SUM(H118,H143,H178,H203,H217,H235,H246,H255,H262)</f>
        <v>0</v>
      </c>
      <c r="I288" s="407"/>
      <c r="J288" s="205"/>
    </row>
    <row r="289" spans="1:10" s="160" customFormat="1" ht="15" customHeight="1" x14ac:dyDescent="0.25">
      <c r="A289" s="406"/>
      <c r="B289" s="290"/>
      <c r="C289" s="266"/>
      <c r="D289" s="281"/>
      <c r="E289" s="233"/>
      <c r="F289" s="281"/>
      <c r="G289" s="282"/>
      <c r="H289" s="233"/>
      <c r="I289" s="407"/>
      <c r="J289" s="205"/>
    </row>
    <row r="290" spans="1:10" s="160" customFormat="1" ht="15" customHeight="1" x14ac:dyDescent="0.25">
      <c r="A290" s="406"/>
      <c r="B290" s="290" t="s">
        <v>405</v>
      </c>
      <c r="C290" s="266"/>
      <c r="D290" s="240" t="s">
        <v>378</v>
      </c>
      <c r="E290" s="279">
        <f>SUM(E30,E69)</f>
        <v>0</v>
      </c>
      <c r="F290" s="240" t="s">
        <v>380</v>
      </c>
      <c r="G290" s="280">
        <f>SUM(G30,G69)</f>
        <v>0</v>
      </c>
      <c r="H290" s="252">
        <f>SUM(H30,H69)</f>
        <v>0</v>
      </c>
      <c r="I290" s="407"/>
      <c r="J290" s="205"/>
    </row>
    <row r="291" spans="1:10" s="160" customFormat="1" ht="15" customHeight="1" x14ac:dyDescent="0.25">
      <c r="A291" s="406"/>
      <c r="B291" s="290"/>
      <c r="C291" s="266"/>
      <c r="D291" s="281"/>
      <c r="E291" s="282"/>
      <c r="F291" s="281"/>
      <c r="G291" s="186"/>
      <c r="H291" s="305"/>
      <c r="I291" s="407"/>
      <c r="J291" s="205"/>
    </row>
    <row r="292" spans="1:10" s="160" customFormat="1" ht="15" customHeight="1" x14ac:dyDescent="0.25">
      <c r="A292" s="406"/>
      <c r="B292" s="290" t="s">
        <v>406</v>
      </c>
      <c r="C292" s="266"/>
      <c r="D292" s="240" t="s">
        <v>378</v>
      </c>
      <c r="E292" s="279">
        <f>C280</f>
        <v>0</v>
      </c>
      <c r="F292" s="240" t="s">
        <v>380</v>
      </c>
      <c r="G292" s="283">
        <f>E280</f>
        <v>0</v>
      </c>
      <c r="H292" s="261"/>
      <c r="I292" s="407"/>
      <c r="J292" s="205"/>
    </row>
    <row r="293" spans="1:10" s="160" customFormat="1" ht="15" customHeight="1" x14ac:dyDescent="0.25">
      <c r="A293" s="406"/>
      <c r="B293" s="290"/>
      <c r="C293" s="266"/>
      <c r="D293" s="281"/>
      <c r="E293" s="284"/>
      <c r="F293" s="296"/>
      <c r="G293" s="284"/>
      <c r="H293" s="261"/>
      <c r="I293" s="407"/>
      <c r="J293" s="205"/>
    </row>
    <row r="294" spans="1:10" s="160" customFormat="1" ht="15" customHeight="1" x14ac:dyDescent="0.25">
      <c r="A294" s="406"/>
      <c r="B294" s="290" t="s">
        <v>419</v>
      </c>
      <c r="C294" s="266"/>
      <c r="D294" s="237">
        <f>H31+H70+H119+H144+H179+H204+H218+H236+H247+H256+H263+E280</f>
        <v>0</v>
      </c>
      <c r="E294" s="284"/>
      <c r="F294" s="296"/>
      <c r="G294" s="284"/>
      <c r="H294" s="261"/>
      <c r="I294" s="407"/>
      <c r="J294" s="205"/>
    </row>
    <row r="295" spans="1:10" s="160" customFormat="1" ht="15" customHeight="1" x14ac:dyDescent="0.25">
      <c r="A295" s="409"/>
      <c r="B295" s="410"/>
      <c r="C295" s="411"/>
      <c r="D295" s="412"/>
      <c r="E295" s="413"/>
      <c r="F295" s="412"/>
      <c r="G295" s="414"/>
      <c r="H295" s="415"/>
      <c r="I295" s="416"/>
      <c r="J295" s="205"/>
    </row>
    <row r="296" spans="1:10" s="160" customFormat="1" ht="15" customHeight="1" x14ac:dyDescent="0.25">
      <c r="A296" s="207"/>
      <c r="B296" s="290"/>
      <c r="C296" s="266"/>
      <c r="D296" s="207"/>
      <c r="E296" s="207"/>
      <c r="F296" s="207"/>
      <c r="G296" s="207"/>
      <c r="H296" s="266"/>
      <c r="I296" s="207"/>
      <c r="J296" s="205"/>
    </row>
    <row r="297" spans="1:10" s="160" customFormat="1" ht="15" customHeight="1" x14ac:dyDescent="0.25">
      <c r="A297" s="207"/>
      <c r="B297" s="290"/>
      <c r="C297" s="266"/>
      <c r="D297" s="207"/>
      <c r="E297" s="207"/>
      <c r="F297" s="207"/>
      <c r="G297" s="207"/>
      <c r="H297" s="266"/>
      <c r="I297" s="207"/>
      <c r="J297" s="205"/>
    </row>
    <row r="298" spans="1:10" s="160" customFormat="1" ht="15" customHeight="1" x14ac:dyDescent="0.25">
      <c r="B298" s="207" t="s">
        <v>408</v>
      </c>
      <c r="E298" s="291" t="s">
        <v>409</v>
      </c>
      <c r="G298" s="207" t="s">
        <v>410</v>
      </c>
      <c r="H298" s="401"/>
      <c r="I298" s="205"/>
      <c r="J298" s="205"/>
    </row>
    <row r="299" spans="1:10" s="160" customFormat="1" ht="15" customHeight="1" x14ac:dyDescent="0.25">
      <c r="A299" s="205"/>
      <c r="B299" s="108"/>
      <c r="C299" s="266"/>
      <c r="D299" s="207"/>
      <c r="E299" s="205"/>
      <c r="F299" s="207"/>
      <c r="G299" s="207"/>
      <c r="H299" s="401"/>
      <c r="I299" s="205"/>
      <c r="J299" s="205"/>
    </row>
    <row r="300" spans="1:10" s="160" customFormat="1" ht="15" customHeight="1" x14ac:dyDescent="0.25">
      <c r="A300" s="205"/>
      <c r="B300" s="108" t="s">
        <v>268</v>
      </c>
      <c r="E300" s="205"/>
      <c r="F300" s="207"/>
      <c r="G300" s="207"/>
      <c r="H300" s="401"/>
      <c r="I300" s="205"/>
      <c r="J300" s="205"/>
    </row>
    <row r="301" spans="1:10" s="211" customFormat="1" ht="15" customHeight="1" x14ac:dyDescent="0.2">
      <c r="A301" s="273"/>
      <c r="C301" s="212"/>
      <c r="D301" s="272"/>
      <c r="E301" s="273"/>
      <c r="F301" s="272"/>
      <c r="G301" s="272"/>
      <c r="H301" s="400"/>
      <c r="I301" s="273"/>
      <c r="J301" s="273"/>
    </row>
    <row r="302" spans="1:10" ht="15" customHeight="1" x14ac:dyDescent="0.2">
      <c r="B302" s="209"/>
      <c r="C302" s="208"/>
      <c r="D302" s="209"/>
      <c r="F302" s="209"/>
      <c r="G302" s="365"/>
    </row>
    <row r="303" spans="1:10" ht="15" customHeight="1" x14ac:dyDescent="0.2">
      <c r="B303" s="209"/>
      <c r="C303" s="208"/>
      <c r="D303" s="209"/>
      <c r="F303" s="209"/>
      <c r="G303" s="365"/>
    </row>
    <row r="304" spans="1:10" ht="15" customHeight="1" x14ac:dyDescent="0.2">
      <c r="B304" s="209"/>
      <c r="C304" s="208"/>
      <c r="D304" s="209"/>
      <c r="F304" s="209"/>
      <c r="G304" s="365"/>
    </row>
    <row r="305" ht="15" customHeight="1" x14ac:dyDescent="0.2"/>
    <row r="306" ht="15" customHeight="1" x14ac:dyDescent="0.2"/>
    <row r="324" spans="4:4" x14ac:dyDescent="0.2">
      <c r="D324" s="292"/>
    </row>
  </sheetData>
  <sheetProtection password="A274" sheet="1" objects="1" scenarios="1"/>
  <mergeCells count="138">
    <mergeCell ref="D2:E2"/>
    <mergeCell ref="A5:C5"/>
    <mergeCell ref="A12:B12"/>
    <mergeCell ref="I16:J16"/>
    <mergeCell ref="I17:J17"/>
    <mergeCell ref="I18:J18"/>
    <mergeCell ref="I19:J19"/>
    <mergeCell ref="I20:J20"/>
    <mergeCell ref="I21:J21"/>
    <mergeCell ref="I23:J23"/>
    <mergeCell ref="I24:J24"/>
    <mergeCell ref="I25:J25"/>
    <mergeCell ref="I26:J26"/>
    <mergeCell ref="I27:J27"/>
    <mergeCell ref="A33:C33"/>
    <mergeCell ref="A34:C34"/>
    <mergeCell ref="I45:J45"/>
    <mergeCell ref="I47:J47"/>
    <mergeCell ref="I48:J48"/>
    <mergeCell ref="I49:J49"/>
    <mergeCell ref="I50:J50"/>
    <mergeCell ref="I51:J51"/>
    <mergeCell ref="I52:J52"/>
    <mergeCell ref="I54:J54"/>
    <mergeCell ref="I55:J55"/>
    <mergeCell ref="I56:J56"/>
    <mergeCell ref="I57:J57"/>
    <mergeCell ref="I58:J58"/>
    <mergeCell ref="I59:J59"/>
    <mergeCell ref="I61:J61"/>
    <mergeCell ref="I62:J62"/>
    <mergeCell ref="I63:J63"/>
    <mergeCell ref="I64:J64"/>
    <mergeCell ref="I65:J65"/>
    <mergeCell ref="I66:J66"/>
    <mergeCell ref="I67:J67"/>
    <mergeCell ref="I68:J68"/>
    <mergeCell ref="A72:C72"/>
    <mergeCell ref="A80:B80"/>
    <mergeCell ref="I83:J83"/>
    <mergeCell ref="I85:J85"/>
    <mergeCell ref="I86:J86"/>
    <mergeCell ref="I87:J87"/>
    <mergeCell ref="I88:J88"/>
    <mergeCell ref="I89:J89"/>
    <mergeCell ref="I91:J91"/>
    <mergeCell ref="I92:J92"/>
    <mergeCell ref="I93:J93"/>
    <mergeCell ref="I94:J94"/>
    <mergeCell ref="I96:J96"/>
    <mergeCell ref="I97:J97"/>
    <mergeCell ref="I98:J98"/>
    <mergeCell ref="I99:J99"/>
    <mergeCell ref="I100:J100"/>
    <mergeCell ref="I101:J101"/>
    <mergeCell ref="I102:J102"/>
    <mergeCell ref="I104:J104"/>
    <mergeCell ref="I105:J105"/>
    <mergeCell ref="I106:J106"/>
    <mergeCell ref="I107:J107"/>
    <mergeCell ref="I109:J109"/>
    <mergeCell ref="I110:J110"/>
    <mergeCell ref="I111:J111"/>
    <mergeCell ref="I113:J113"/>
    <mergeCell ref="I114:J114"/>
    <mergeCell ref="I115:J115"/>
    <mergeCell ref="I116:J116"/>
    <mergeCell ref="I117:J117"/>
    <mergeCell ref="A121:C121"/>
    <mergeCell ref="A129:B129"/>
    <mergeCell ref="I132:J132"/>
    <mergeCell ref="I133:J133"/>
    <mergeCell ref="I135:J135"/>
    <mergeCell ref="I136:J136"/>
    <mergeCell ref="I137:J137"/>
    <mergeCell ref="I138:J138"/>
    <mergeCell ref="I139:J139"/>
    <mergeCell ref="I140:J140"/>
    <mergeCell ref="I142:J142"/>
    <mergeCell ref="A146:C146"/>
    <mergeCell ref="I155:J155"/>
    <mergeCell ref="I156:J156"/>
    <mergeCell ref="I157:J157"/>
    <mergeCell ref="I158:J158"/>
    <mergeCell ref="I159:J159"/>
    <mergeCell ref="I160:J160"/>
    <mergeCell ref="I161:J161"/>
    <mergeCell ref="I162:J162"/>
    <mergeCell ref="I163:J163"/>
    <mergeCell ref="I164:J164"/>
    <mergeCell ref="I165:J165"/>
    <mergeCell ref="I166:J166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76:J176"/>
    <mergeCell ref="I177:J177"/>
    <mergeCell ref="A181:C181"/>
    <mergeCell ref="A189:B189"/>
    <mergeCell ref="I192:J192"/>
    <mergeCell ref="I193:J193"/>
    <mergeCell ref="I194:J194"/>
    <mergeCell ref="I195:J195"/>
    <mergeCell ref="I196:J196"/>
    <mergeCell ref="I197:J197"/>
    <mergeCell ref="I198:J198"/>
    <mergeCell ref="I199:J199"/>
    <mergeCell ref="I200:J200"/>
    <mergeCell ref="I201:J201"/>
    <mergeCell ref="I202:J202"/>
    <mergeCell ref="A206:C206"/>
    <mergeCell ref="I212:J212"/>
    <mergeCell ref="A240:B240"/>
    <mergeCell ref="I243:J243"/>
    <mergeCell ref="I244:J244"/>
    <mergeCell ref="I245:J245"/>
    <mergeCell ref="A220:C220"/>
    <mergeCell ref="A226:B226"/>
    <mergeCell ref="I229:J229"/>
    <mergeCell ref="I230:J230"/>
    <mergeCell ref="I231:J231"/>
    <mergeCell ref="I232:J232"/>
    <mergeCell ref="I252:J252"/>
    <mergeCell ref="I253:J253"/>
    <mergeCell ref="I254:J254"/>
    <mergeCell ref="I261:J261"/>
    <mergeCell ref="I262:J262"/>
    <mergeCell ref="I233:J233"/>
    <mergeCell ref="I234:J234"/>
    <mergeCell ref="I213:J213"/>
    <mergeCell ref="I214:J214"/>
    <mergeCell ref="I215:J215"/>
    <mergeCell ref="I216:J216"/>
  </mergeCells>
  <dataValidations count="8">
    <dataValidation type="list" allowBlank="1" showErrorMessage="1" promptTitle="35%" prompt="Pilarit, palkit, kaarevet pinnat ja ikkunaseinien käsittely erillistyönä" sqref="F22 F28">
      <formula1>"0%,25%,35%,60%,70%"</formula1>
      <formula2>0</formula2>
    </dataValidation>
    <dataValidation type="list" allowBlank="1" showErrorMessage="1" sqref="G264">
      <formula1>"2,4,3,2,5,5"</formula1>
      <formula2>0</formula2>
    </dataValidation>
    <dataValidation type="list" allowBlank="1" showErrorMessage="1" promptTitle="35%" prompt="Pilarit, palkit, kaarevet pinnat ja ikkunaseinien käsittely erillistyönä" sqref="F46 F53 F60">
      <formula1>"0%,10%,20%,35%,45%,55%,70%"</formula1>
      <formula2>0</formula2>
    </dataValidation>
    <dataValidation type="list" allowBlank="1" showErrorMessage="1" promptTitle="35%" prompt="Pilarit, palkit, kaarevet pinnat ja ikkunaseinien käsittely erillistyönä" sqref="F90 F95 F103 F108 F112">
      <formula1>"0%,20%,35%,40%,55%,60%,75%,90%"</formula1>
      <formula2>0</formula2>
    </dataValidation>
    <dataValidation type="list" allowBlank="1" showErrorMessage="1" promptTitle="35%" prompt="Pilarit, palkit, kaarevet pinnat ja ikkunaseinien käsittely erillistyönä" sqref="F167">
      <formula1>"0%,25%"</formula1>
      <formula2>0</formula2>
    </dataValidation>
    <dataValidation type="list" allowBlank="1" showErrorMessage="1" promptTitle="35%" prompt="Pilarit, palkit, kaarevet pinnat ja ikkunaseinien käsittely erillistyönä" sqref="F17:F21 F23:F27 F29 F47:F52 F54:F59 F61:F68 F85:F89 F91:F94 F96:F102 F104:F107 F109:F111 F113:F117 F133:F142 F156:F166 F168:F177 F193:F202 F262 F230:F234 F244:F245 F253:F254 F213:F216">
      <formula1>"0%,10%,15%,20%,25%,30%,35%,40%,45%,50%,55%,60%,65%,70%,75%,80%,85%,90%"</formula1>
      <formula2>0</formula2>
    </dataValidation>
    <dataValidation type="list" allowBlank="1" showErrorMessage="1" sqref="B284">
      <formula1>"Asunto 5,Tila 5"</formula1>
      <formula2>0</formula2>
    </dataValidation>
    <dataValidation type="list" allowBlank="1" showErrorMessage="1" sqref="D2:E2">
      <formula1>"Asunto ,Tila "</formula1>
      <formula2>0</formula2>
    </dataValidation>
  </dataValidations>
  <hyperlinks>
    <hyperlink ref="I2" location="Etusivu!A1" display="Etusivulle"/>
    <hyperlink ref="E298" location="Kokonaisurakka!A1" display="kokonaisurakka"/>
    <hyperlink ref="B300" location="Etusivu!A1" display="Etusivulle"/>
  </hyperlinks>
  <pageMargins left="0.75" right="0.75" top="1" bottom="1" header="0.51180555555555562" footer="0.51180555555555562"/>
  <pageSetup paperSize="9" firstPageNumber="0" orientation="portrait" horizontalDpi="300" verticalDpi="300" r:id="rId1"/>
  <headerFooter alignWithMargins="0"/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21"/>
  <sheetViews>
    <sheetView workbookViewId="0">
      <pane ySplit="6" topLeftCell="A7" activePane="bottomLeft" state="frozen"/>
      <selection pane="bottomLeft" activeCell="C17" sqref="C17:E17"/>
    </sheetView>
  </sheetViews>
  <sheetFormatPr defaultRowHeight="15" x14ac:dyDescent="0.2"/>
  <cols>
    <col min="1" max="1" width="8.7109375" style="45" customWidth="1"/>
    <col min="2" max="2" width="3" style="161" customWidth="1"/>
    <col min="3" max="3" width="8.5703125" style="200" customWidth="1"/>
    <col min="4" max="5" width="7.7109375" style="200" customWidth="1"/>
    <col min="6" max="6" width="2.7109375" style="256" customWidth="1"/>
    <col min="7" max="8" width="8.42578125" style="200" customWidth="1"/>
    <col min="9" max="9" width="8" style="200" customWidth="1"/>
    <col min="10" max="10" width="3" style="256" customWidth="1"/>
    <col min="11" max="12" width="8" style="200" customWidth="1"/>
    <col min="13" max="13" width="2.7109375" style="256" customWidth="1"/>
    <col min="14" max="14" width="9.42578125" style="200" customWidth="1"/>
    <col min="15" max="15" width="9.85546875" style="200" customWidth="1"/>
    <col min="16" max="16" width="9.140625" style="200"/>
    <col min="17" max="17" width="21.7109375" style="200" customWidth="1"/>
    <col min="18" max="16384" width="9.140625" style="200"/>
  </cols>
  <sheetData>
    <row r="2" spans="1:19" ht="18" x14ac:dyDescent="0.25">
      <c r="A2" s="204" t="s">
        <v>420</v>
      </c>
      <c r="B2" s="306"/>
      <c r="G2" s="613" t="s">
        <v>367</v>
      </c>
      <c r="H2" s="613"/>
      <c r="I2" s="613"/>
      <c r="J2" s="613"/>
      <c r="K2" s="613"/>
      <c r="L2" s="613"/>
      <c r="M2" s="613"/>
      <c r="N2" s="613"/>
    </row>
    <row r="3" spans="1:19" x14ac:dyDescent="0.2">
      <c r="A3" s="150"/>
      <c r="B3" s="149"/>
      <c r="C3" s="295"/>
      <c r="D3" s="295"/>
      <c r="E3" s="295"/>
      <c r="F3" s="260"/>
      <c r="G3" s="295"/>
      <c r="H3" s="295"/>
      <c r="I3" s="295"/>
      <c r="J3" s="260"/>
      <c r="K3" s="295"/>
      <c r="L3" s="295"/>
      <c r="M3" s="260"/>
      <c r="N3" s="295"/>
      <c r="O3" s="295"/>
      <c r="P3" s="295"/>
    </row>
    <row r="5" spans="1:19" s="211" customFormat="1" ht="15.75" x14ac:dyDescent="0.25">
      <c r="A5" s="425" t="s">
        <v>421</v>
      </c>
      <c r="B5" s="426"/>
      <c r="C5" s="614" t="s">
        <v>405</v>
      </c>
      <c r="D5" s="614"/>
      <c r="E5" s="614"/>
      <c r="F5" s="258"/>
      <c r="G5" s="614" t="s">
        <v>404</v>
      </c>
      <c r="H5" s="614"/>
      <c r="I5" s="614"/>
      <c r="J5" s="258"/>
      <c r="K5" s="614" t="s">
        <v>406</v>
      </c>
      <c r="L5" s="614"/>
      <c r="M5" s="426"/>
      <c r="N5" s="614" t="s">
        <v>331</v>
      </c>
      <c r="O5" s="614"/>
      <c r="P5" s="614"/>
      <c r="Q5" s="611" t="s">
        <v>422</v>
      </c>
      <c r="R5" s="611"/>
      <c r="S5" s="427"/>
    </row>
    <row r="6" spans="1:19" s="205" customFormat="1" ht="18.75" x14ac:dyDescent="0.25">
      <c r="A6" s="425"/>
      <c r="B6" s="426"/>
      <c r="C6" s="428" t="s">
        <v>399</v>
      </c>
      <c r="D6" s="429" t="s">
        <v>266</v>
      </c>
      <c r="E6" s="430" t="s">
        <v>423</v>
      </c>
      <c r="F6" s="426"/>
      <c r="G6" s="428" t="s">
        <v>399</v>
      </c>
      <c r="H6" s="429" t="s">
        <v>266</v>
      </c>
      <c r="I6" s="430" t="s">
        <v>423</v>
      </c>
      <c r="J6" s="426"/>
      <c r="K6" s="428" t="s">
        <v>399</v>
      </c>
      <c r="L6" s="431" t="s">
        <v>266</v>
      </c>
      <c r="M6" s="426"/>
      <c r="N6" s="428" t="s">
        <v>399</v>
      </c>
      <c r="O6" s="429" t="s">
        <v>266</v>
      </c>
      <c r="P6" s="430" t="s">
        <v>423</v>
      </c>
      <c r="Q6" s="431"/>
    </row>
    <row r="7" spans="1:19" x14ac:dyDescent="0.2">
      <c r="A7" s="432">
        <v>1</v>
      </c>
      <c r="B7" s="291"/>
      <c r="C7" s="433">
        <f>'Tila 1'!E292</f>
        <v>0</v>
      </c>
      <c r="D7" s="434">
        <f>'Tila 1'!G292</f>
        <v>0</v>
      </c>
      <c r="E7" s="435">
        <f>'Tila 1'!H292</f>
        <v>0</v>
      </c>
      <c r="F7" s="436"/>
      <c r="G7" s="433">
        <f>'Tila 1'!E290</f>
        <v>0</v>
      </c>
      <c r="H7" s="434">
        <f>'Tila 1'!G290</f>
        <v>0</v>
      </c>
      <c r="I7" s="435">
        <f>'Tila 1'!H290</f>
        <v>0</v>
      </c>
      <c r="J7" s="436"/>
      <c r="K7" s="433">
        <f>'Tila 1'!E294</f>
        <v>0</v>
      </c>
      <c r="L7" s="437">
        <f>'Tila 1'!G294</f>
        <v>0</v>
      </c>
      <c r="M7" s="436"/>
      <c r="N7" s="433">
        <f>C7+G7+K7</f>
        <v>0</v>
      </c>
      <c r="O7" s="434">
        <f>D7+H7+L7</f>
        <v>0</v>
      </c>
      <c r="P7" s="435">
        <f>E7+I7+L7</f>
        <v>0</v>
      </c>
      <c r="Q7" s="437">
        <f>'Tila 1'!D296</f>
        <v>0</v>
      </c>
    </row>
    <row r="8" spans="1:19" x14ac:dyDescent="0.2">
      <c r="A8" s="432">
        <v>2</v>
      </c>
      <c r="B8" s="291"/>
      <c r="C8" s="433">
        <f>'Tila 2'!E288</f>
        <v>0</v>
      </c>
      <c r="D8" s="434">
        <f>'Tila 2'!G288</f>
        <v>0</v>
      </c>
      <c r="E8" s="435">
        <f>'Tila 2'!H288</f>
        <v>0</v>
      </c>
      <c r="F8" s="436"/>
      <c r="G8" s="433">
        <f>'Tila 2'!E286</f>
        <v>0</v>
      </c>
      <c r="H8" s="434">
        <f>'Tila 2'!G286</f>
        <v>0</v>
      </c>
      <c r="I8" s="435">
        <f>'Tila 2'!H286</f>
        <v>0</v>
      </c>
      <c r="J8" s="436"/>
      <c r="K8" s="433">
        <f>'Tila 2'!E290</f>
        <v>0</v>
      </c>
      <c r="L8" s="437">
        <f>'Tila 2'!G290</f>
        <v>0</v>
      </c>
      <c r="M8" s="436"/>
      <c r="N8" s="433">
        <f>C8+G8+K8</f>
        <v>0</v>
      </c>
      <c r="O8" s="434">
        <f t="shared" ref="O8:O11" si="0">D8+H8+L8</f>
        <v>0</v>
      </c>
      <c r="P8" s="435">
        <f t="shared" ref="P8:P11" si="1">E8+I8+L8</f>
        <v>0</v>
      </c>
      <c r="Q8" s="437">
        <f>'Tila 2'!D292</f>
        <v>0</v>
      </c>
    </row>
    <row r="9" spans="1:19" x14ac:dyDescent="0.2">
      <c r="A9" s="432">
        <v>3</v>
      </c>
      <c r="B9" s="291"/>
      <c r="C9" s="433">
        <f>'Tila 3'!E291</f>
        <v>0</v>
      </c>
      <c r="D9" s="434">
        <f>'Tila 3'!G291</f>
        <v>0</v>
      </c>
      <c r="E9" s="435">
        <f>'Tila 3'!H291</f>
        <v>0</v>
      </c>
      <c r="G9" s="433">
        <f>'Tila 3'!E289</f>
        <v>0</v>
      </c>
      <c r="H9" s="434">
        <f>'Tila 3'!G289</f>
        <v>0</v>
      </c>
      <c r="I9" s="435">
        <f>'Tila 3'!H289</f>
        <v>0</v>
      </c>
      <c r="K9" s="433">
        <f>'Tila 3'!E293</f>
        <v>0</v>
      </c>
      <c r="L9" s="437">
        <f>'Tila 3'!G293</f>
        <v>0</v>
      </c>
      <c r="M9" s="436"/>
      <c r="N9" s="433">
        <f t="shared" ref="N9:N11" si="2">C9+G9+K9</f>
        <v>0</v>
      </c>
      <c r="O9" s="434">
        <f t="shared" si="0"/>
        <v>0</v>
      </c>
      <c r="P9" s="435">
        <f t="shared" si="1"/>
        <v>0</v>
      </c>
      <c r="Q9" s="437">
        <f>'Tila 3'!D295</f>
        <v>0</v>
      </c>
    </row>
    <row r="10" spans="1:19" x14ac:dyDescent="0.2">
      <c r="A10" s="432">
        <v>4</v>
      </c>
      <c r="B10" s="291"/>
      <c r="C10" s="433">
        <f>'Tila 4'!E290</f>
        <v>0</v>
      </c>
      <c r="D10" s="434">
        <f>'Tila 4'!G290</f>
        <v>0</v>
      </c>
      <c r="E10" s="435">
        <f>'Tila 4'!H290</f>
        <v>0</v>
      </c>
      <c r="G10" s="433">
        <f>'Tila 4'!E288</f>
        <v>0</v>
      </c>
      <c r="H10" s="434">
        <f>'Tila 4'!G288</f>
        <v>0</v>
      </c>
      <c r="I10" s="435">
        <f>'Tila 4'!H288</f>
        <v>0</v>
      </c>
      <c r="K10" s="433">
        <f>'Tila 4'!E292</f>
        <v>0</v>
      </c>
      <c r="L10" s="437">
        <f>'Tila 4'!G292</f>
        <v>0</v>
      </c>
      <c r="M10" s="436"/>
      <c r="N10" s="433">
        <f t="shared" si="2"/>
        <v>0</v>
      </c>
      <c r="O10" s="434">
        <f t="shared" si="0"/>
        <v>0</v>
      </c>
      <c r="P10" s="435">
        <f t="shared" si="1"/>
        <v>0</v>
      </c>
      <c r="Q10" s="437">
        <f>'Tila 4'!D294</f>
        <v>0</v>
      </c>
    </row>
    <row r="11" spans="1:19" x14ac:dyDescent="0.2">
      <c r="A11" s="432">
        <v>5</v>
      </c>
      <c r="B11" s="291"/>
      <c r="C11" s="433">
        <f>'Tila 5'!E290</f>
        <v>0</v>
      </c>
      <c r="D11" s="434">
        <f>'Tila 5'!G290</f>
        <v>0</v>
      </c>
      <c r="E11" s="435">
        <f>'Tila 5'!H290</f>
        <v>0</v>
      </c>
      <c r="G11" s="433">
        <f>'Tila 5'!E288</f>
        <v>0</v>
      </c>
      <c r="H11" s="434">
        <f>'Tila 5'!G288</f>
        <v>0</v>
      </c>
      <c r="I11" s="435">
        <f>'Tila 5'!H288</f>
        <v>0</v>
      </c>
      <c r="K11" s="433">
        <f>'Tila 5'!E292</f>
        <v>0</v>
      </c>
      <c r="L11" s="437">
        <f>'Tila 5'!G292</f>
        <v>0</v>
      </c>
      <c r="M11" s="436"/>
      <c r="N11" s="433">
        <f t="shared" si="2"/>
        <v>0</v>
      </c>
      <c r="O11" s="434">
        <f t="shared" si="0"/>
        <v>0</v>
      </c>
      <c r="P11" s="435">
        <f t="shared" si="1"/>
        <v>0</v>
      </c>
      <c r="Q11" s="437">
        <f>'Tila 5'!D294</f>
        <v>0</v>
      </c>
    </row>
    <row r="12" spans="1:19" ht="15.75" thickBot="1" x14ac:dyDescent="0.25"/>
    <row r="13" spans="1:19" ht="15.75" x14ac:dyDescent="0.25">
      <c r="A13" s="438" t="s">
        <v>331</v>
      </c>
      <c r="B13" s="439"/>
      <c r="C13" s="440"/>
      <c r="D13" s="440"/>
      <c r="E13" s="440"/>
      <c r="F13" s="441"/>
      <c r="G13" s="440"/>
      <c r="H13" s="440"/>
      <c r="I13" s="440"/>
      <c r="J13" s="441"/>
      <c r="K13" s="440"/>
      <c r="L13" s="440"/>
      <c r="M13" s="441"/>
      <c r="N13" s="442">
        <f>SUM(N7:N11)</f>
        <v>0</v>
      </c>
      <c r="O13" s="443">
        <f>SUM(O7:O11)</f>
        <v>0</v>
      </c>
      <c r="P13" s="444">
        <f>SUM(P7:P11)</f>
        <v>0</v>
      </c>
      <c r="Q13" s="445">
        <f>SUM(Q7:Q11)</f>
        <v>0</v>
      </c>
    </row>
    <row r="14" spans="1:19" ht="15.75" x14ac:dyDescent="0.25">
      <c r="A14" s="245"/>
      <c r="C14" s="209"/>
      <c r="D14" s="209"/>
      <c r="E14" s="209"/>
      <c r="G14" s="209"/>
      <c r="H14" s="209"/>
      <c r="J14" s="423"/>
      <c r="K14" s="245"/>
      <c r="L14" s="209"/>
      <c r="N14" s="436"/>
      <c r="O14" s="612"/>
      <c r="P14" s="612"/>
    </row>
    <row r="15" spans="1:19" x14ac:dyDescent="0.2">
      <c r="C15" s="108" t="s">
        <v>268</v>
      </c>
      <c r="D15" s="45"/>
      <c r="E15" s="45"/>
      <c r="K15" s="209"/>
      <c r="L15" s="209"/>
      <c r="N15" s="209"/>
      <c r="O15" s="209"/>
      <c r="P15" s="209"/>
    </row>
    <row r="16" spans="1:19" x14ac:dyDescent="0.2">
      <c r="C16" s="45"/>
      <c r="D16" s="45"/>
      <c r="E16" s="45"/>
      <c r="L16" s="256"/>
      <c r="N16" s="197"/>
      <c r="O16" s="256"/>
      <c r="P16" s="256"/>
      <c r="Q16" s="256"/>
      <c r="R16" s="256"/>
      <c r="S16" s="256"/>
    </row>
    <row r="17" spans="3:19" x14ac:dyDescent="0.2">
      <c r="C17" s="598" t="s">
        <v>17</v>
      </c>
      <c r="D17" s="598"/>
      <c r="E17" s="598"/>
      <c r="L17" s="256"/>
      <c r="N17" s="256"/>
      <c r="O17" s="256"/>
      <c r="P17" s="197"/>
      <c r="Q17" s="256"/>
      <c r="R17" s="256"/>
      <c r="S17" s="256"/>
    </row>
    <row r="18" spans="3:19" x14ac:dyDescent="0.2">
      <c r="C18" s="45"/>
      <c r="D18" s="45"/>
      <c r="E18" s="45"/>
      <c r="L18" s="256"/>
      <c r="N18" s="256"/>
      <c r="O18" s="197"/>
      <c r="P18" s="251"/>
      <c r="Q18" s="256"/>
      <c r="R18" s="256"/>
      <c r="S18" s="256"/>
    </row>
    <row r="19" spans="3:19" x14ac:dyDescent="0.2">
      <c r="L19" s="256"/>
      <c r="N19" s="256"/>
      <c r="O19" s="256"/>
      <c r="P19" s="256"/>
      <c r="Q19" s="256"/>
      <c r="R19" s="256"/>
      <c r="S19" s="256"/>
    </row>
    <row r="20" spans="3:19" x14ac:dyDescent="0.2">
      <c r="L20" s="256"/>
      <c r="N20" s="197"/>
      <c r="O20" s="256"/>
      <c r="P20" s="256"/>
      <c r="Q20" s="256"/>
      <c r="R20" s="256"/>
      <c r="S20" s="256"/>
    </row>
    <row r="21" spans="3:19" x14ac:dyDescent="0.2">
      <c r="L21" s="256"/>
      <c r="N21" s="256"/>
      <c r="O21" s="256"/>
      <c r="P21" s="256"/>
      <c r="Q21" s="256"/>
      <c r="R21" s="256"/>
      <c r="S21" s="256"/>
    </row>
  </sheetData>
  <sheetProtection password="A274" sheet="1" objects="1" scenarios="1"/>
  <mergeCells count="8">
    <mergeCell ref="Q5:R5"/>
    <mergeCell ref="O14:P14"/>
    <mergeCell ref="C17:E17"/>
    <mergeCell ref="G2:N2"/>
    <mergeCell ref="C5:E5"/>
    <mergeCell ref="G5:I5"/>
    <mergeCell ref="K5:L5"/>
    <mergeCell ref="N5:P5"/>
  </mergeCells>
  <dataValidations count="1">
    <dataValidation type="list" allowBlank="1" showErrorMessage="1" sqref="A5:B5">
      <formula1>"Asunto,Tila"</formula1>
      <formula2>0</formula2>
    </dataValidation>
  </dataValidations>
  <hyperlinks>
    <hyperlink ref="C15" location="Etusivu!A1" display="Etusivulle"/>
    <hyperlink ref="C17" location="Urakanjakotaulukko!A1" display="Urakanjakotaulukko"/>
    <hyperlink ref="A7" location="'Tila 1'!A1" tooltip="1" display="'Tila 1'!A1"/>
    <hyperlink ref="A8" location="'Tila 2'!A1" display="'Tila 2'!A1"/>
    <hyperlink ref="A9" location="'Tila 3'!A1" display="'Tila 3'!A1"/>
    <hyperlink ref="A10" location="'Tila 4'!A1" display="'Tila 4'!A1"/>
    <hyperlink ref="A11" location="'Tila 5'!A1" display="'Tila 5'!A1"/>
    <hyperlink ref="C17:E17" location="Urakanjakotaulukko!A1" display="Urakanjakotaulukko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M17"/>
  <sheetViews>
    <sheetView workbookViewId="0">
      <selection activeCell="I10" sqref="I10"/>
    </sheetView>
  </sheetViews>
  <sheetFormatPr defaultRowHeight="15" x14ac:dyDescent="0.2"/>
  <cols>
    <col min="1" max="16384" width="9.140625" style="312"/>
  </cols>
  <sheetData>
    <row r="3" spans="2:13" s="329" customFormat="1" ht="15.75" x14ac:dyDescent="0.25">
      <c r="B3" s="330" t="s">
        <v>270</v>
      </c>
      <c r="C3" s="331"/>
      <c r="D3" s="331"/>
      <c r="E3" s="331"/>
      <c r="F3" s="331"/>
      <c r="G3" s="331"/>
      <c r="H3" s="331"/>
      <c r="I3" s="331"/>
      <c r="J3" s="331"/>
      <c r="K3" s="331"/>
      <c r="L3" s="332"/>
    </row>
    <row r="4" spans="2:13" s="329" customFormat="1" x14ac:dyDescent="0.2"/>
    <row r="5" spans="2:13" s="329" customFormat="1" x14ac:dyDescent="0.2">
      <c r="B5" s="322"/>
      <c r="C5" s="323"/>
      <c r="D5" s="323"/>
      <c r="E5" s="323"/>
      <c r="F5" s="323"/>
      <c r="G5" s="324"/>
      <c r="H5" s="323"/>
      <c r="I5" s="323"/>
      <c r="J5" s="323"/>
      <c r="K5" s="323"/>
      <c r="L5" s="323"/>
      <c r="M5" s="324"/>
    </row>
    <row r="6" spans="2:13" s="329" customFormat="1" ht="18" x14ac:dyDescent="0.25">
      <c r="B6" s="588" t="s">
        <v>271</v>
      </c>
      <c r="C6" s="588"/>
      <c r="D6" s="325"/>
      <c r="E6" s="277" t="s">
        <v>280</v>
      </c>
      <c r="F6" s="325"/>
      <c r="G6" s="568"/>
      <c r="H6" s="589"/>
      <c r="I6" s="589"/>
      <c r="J6" s="325"/>
      <c r="K6" s="325"/>
      <c r="L6" s="325"/>
      <c r="M6" s="326"/>
    </row>
    <row r="7" spans="2:13" s="329" customFormat="1" x14ac:dyDescent="0.2">
      <c r="B7" s="327"/>
      <c r="C7" s="325"/>
      <c r="D7" s="325"/>
      <c r="E7" s="325"/>
      <c r="F7" s="325"/>
      <c r="G7" s="569"/>
      <c r="H7" s="325"/>
      <c r="I7" s="325"/>
      <c r="J7" s="325"/>
      <c r="K7" s="325"/>
      <c r="L7" s="325"/>
      <c r="M7" s="326"/>
    </row>
    <row r="8" spans="2:13" x14ac:dyDescent="0.2">
      <c r="B8" s="327" t="s">
        <v>274</v>
      </c>
      <c r="C8" s="571"/>
      <c r="D8" s="572"/>
      <c r="E8" s="573"/>
      <c r="F8" s="574"/>
      <c r="G8" s="570"/>
      <c r="H8" s="561"/>
      <c r="I8" s="567"/>
      <c r="J8" s="567"/>
      <c r="K8" s="567"/>
      <c r="L8" s="567"/>
      <c r="M8" s="314"/>
    </row>
    <row r="9" spans="2:13" x14ac:dyDescent="0.2">
      <c r="B9" s="590" t="s">
        <v>277</v>
      </c>
      <c r="C9" s="590"/>
      <c r="D9" s="590"/>
      <c r="E9" s="563"/>
      <c r="F9" s="313"/>
      <c r="G9" s="314"/>
    </row>
    <row r="10" spans="2:13" x14ac:dyDescent="0.2">
      <c r="B10" s="591"/>
      <c r="C10" s="591"/>
      <c r="D10" s="591"/>
      <c r="E10" s="317"/>
      <c r="F10" s="313"/>
      <c r="G10" s="314"/>
      <c r="I10" s="333" t="s">
        <v>269</v>
      </c>
    </row>
    <row r="11" spans="2:13" x14ac:dyDescent="0.2">
      <c r="B11" s="590" t="s">
        <v>278</v>
      </c>
      <c r="C11" s="590"/>
      <c r="D11" s="590"/>
      <c r="E11" s="318"/>
      <c r="F11" s="313"/>
      <c r="G11" s="314"/>
    </row>
    <row r="12" spans="2:13" x14ac:dyDescent="0.2">
      <c r="B12" s="315"/>
      <c r="C12" s="313"/>
      <c r="D12" s="313"/>
      <c r="E12" s="313"/>
      <c r="F12" s="313"/>
      <c r="G12" s="314"/>
      <c r="I12" s="592"/>
      <c r="J12" s="592"/>
    </row>
    <row r="13" spans="2:13" x14ac:dyDescent="0.2">
      <c r="B13" s="575"/>
      <c r="C13" s="558"/>
      <c r="D13" s="558"/>
      <c r="E13" s="559"/>
      <c r="F13" s="558"/>
      <c r="G13" s="314"/>
    </row>
    <row r="14" spans="2:13" x14ac:dyDescent="0.2">
      <c r="B14" s="575"/>
      <c r="C14" s="558"/>
      <c r="D14" s="559"/>
      <c r="E14" s="558"/>
      <c r="F14" s="558"/>
      <c r="G14" s="314"/>
      <c r="I14" s="587" t="s">
        <v>17</v>
      </c>
      <c r="J14" s="587"/>
      <c r="K14" s="587"/>
    </row>
    <row r="15" spans="2:13" x14ac:dyDescent="0.2">
      <c r="B15" s="575"/>
      <c r="C15" s="560"/>
      <c r="D15" s="558"/>
      <c r="E15" s="558"/>
      <c r="F15" s="558"/>
      <c r="G15" s="314"/>
    </row>
    <row r="16" spans="2:13" x14ac:dyDescent="0.2">
      <c r="B16" s="575"/>
      <c r="C16" s="562"/>
      <c r="D16" s="558"/>
      <c r="E16" s="558"/>
      <c r="F16" s="558"/>
      <c r="G16" s="314"/>
    </row>
    <row r="17" spans="2:7" x14ac:dyDescent="0.2">
      <c r="B17" s="321"/>
      <c r="C17" s="319"/>
      <c r="D17" s="319"/>
      <c r="E17" s="319"/>
      <c r="F17" s="319"/>
      <c r="G17" s="320"/>
    </row>
  </sheetData>
  <sheetProtection password="A274" sheet="1" objects="1" scenarios="1"/>
  <mergeCells count="7">
    <mergeCell ref="I14:K14"/>
    <mergeCell ref="B6:C6"/>
    <mergeCell ref="H6:I6"/>
    <mergeCell ref="B9:D9"/>
    <mergeCell ref="B10:D10"/>
    <mergeCell ref="B11:D11"/>
    <mergeCell ref="I12:J12"/>
  </mergeCells>
  <hyperlinks>
    <hyperlink ref="I10" location="Etusivu!A1" display="Etusivu"/>
    <hyperlink ref="I14" r:id="rId1" location="Urakanjakotaulukko!A1"/>
    <hyperlink ref="I14:K14" location="Urakanjakotaulukko!A1" display="Urakanjakotaulukko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Q28"/>
  <sheetViews>
    <sheetView zoomScale="85" zoomScaleNormal="85" workbookViewId="0">
      <selection activeCell="L23" sqref="L23"/>
    </sheetView>
  </sheetViews>
  <sheetFormatPr defaultRowHeight="15" x14ac:dyDescent="0.2"/>
  <cols>
    <col min="1" max="2" width="5.140625" style="45" customWidth="1"/>
    <col min="3" max="3" width="19.5703125" style="45" customWidth="1"/>
    <col min="4" max="4" width="6.42578125" style="45" customWidth="1"/>
    <col min="5" max="5" width="5.85546875" style="45" customWidth="1"/>
    <col min="6" max="6" width="6" style="45" customWidth="1"/>
    <col min="7" max="7" width="5.28515625" style="45" customWidth="1"/>
    <col min="8" max="8" width="6.28515625" style="45" customWidth="1"/>
    <col min="9" max="9" width="8.42578125" style="45" customWidth="1"/>
    <col min="10" max="10" width="19.42578125" style="45" customWidth="1"/>
    <col min="11" max="16384" width="9.140625" style="45"/>
  </cols>
  <sheetData>
    <row r="2" spans="3:17" s="150" customFormat="1" ht="15.75" x14ac:dyDescent="0.25">
      <c r="C2" s="46"/>
      <c r="D2" s="47" t="s">
        <v>281</v>
      </c>
      <c r="E2" s="47"/>
      <c r="F2" s="47"/>
      <c r="G2" s="47"/>
      <c r="H2" s="47"/>
      <c r="I2" s="48"/>
      <c r="J2" s="49"/>
      <c r="K2" s="97"/>
      <c r="L2" s="335" t="s">
        <v>282</v>
      </c>
      <c r="M2" s="336"/>
      <c r="N2" s="336"/>
      <c r="O2" s="336"/>
      <c r="P2" s="336"/>
      <c r="Q2" s="337"/>
    </row>
    <row r="3" spans="3:17" s="150" customFormat="1" ht="15.75" x14ac:dyDescent="0.25">
      <c r="C3" s="54"/>
      <c r="D3" s="55"/>
      <c r="E3" s="56" t="s">
        <v>283</v>
      </c>
      <c r="F3" s="57"/>
      <c r="G3" s="57"/>
      <c r="H3" s="57"/>
      <c r="I3" s="57"/>
      <c r="J3" s="58">
        <v>1</v>
      </c>
      <c r="K3" s="119"/>
      <c r="L3" s="338" t="s">
        <v>284</v>
      </c>
      <c r="M3" s="339"/>
      <c r="N3" s="339"/>
      <c r="O3" s="339"/>
      <c r="P3" s="339"/>
      <c r="Q3" s="340"/>
    </row>
    <row r="4" spans="3:17" ht="15.75" x14ac:dyDescent="0.25">
      <c r="C4" s="170" t="s">
        <v>273</v>
      </c>
      <c r="D4" s="596"/>
      <c r="E4" s="596"/>
      <c r="F4" s="596"/>
      <c r="G4" s="596"/>
      <c r="H4" s="596"/>
      <c r="I4" s="341" t="s">
        <v>285</v>
      </c>
      <c r="J4" s="65"/>
      <c r="K4" s="50"/>
      <c r="L4" s="60" t="s">
        <v>286</v>
      </c>
      <c r="M4" s="61"/>
      <c r="N4" s="61"/>
      <c r="O4" s="61"/>
      <c r="P4" s="61"/>
      <c r="Q4" s="62"/>
    </row>
    <row r="5" spans="3:17" ht="15.75" x14ac:dyDescent="0.25">
      <c r="C5" s="171" t="s">
        <v>287</v>
      </c>
      <c r="D5" s="596"/>
      <c r="E5" s="596"/>
      <c r="F5" s="596"/>
      <c r="G5" s="596"/>
      <c r="H5" s="596"/>
      <c r="I5" s="80" t="s">
        <v>288</v>
      </c>
      <c r="J5" s="65"/>
      <c r="K5" s="50"/>
      <c r="L5" s="60" t="s">
        <v>289</v>
      </c>
      <c r="M5" s="61"/>
      <c r="N5" s="61"/>
      <c r="O5" s="61"/>
      <c r="P5" s="61"/>
      <c r="Q5" s="62"/>
    </row>
    <row r="6" spans="3:17" ht="15.75" x14ac:dyDescent="0.25">
      <c r="C6" s="172" t="s">
        <v>275</v>
      </c>
      <c r="D6" s="69"/>
      <c r="E6" s="70"/>
      <c r="F6" s="70"/>
      <c r="G6" s="70"/>
      <c r="H6" s="70"/>
      <c r="I6" s="69"/>
      <c r="J6" s="71"/>
      <c r="K6" s="50"/>
      <c r="L6" s="60" t="s">
        <v>290</v>
      </c>
      <c r="M6" s="61"/>
      <c r="N6" s="61"/>
      <c r="O6" s="61"/>
      <c r="P6" s="61"/>
      <c r="Q6" s="62"/>
    </row>
    <row r="7" spans="3:17" s="150" customFormat="1" ht="15.75" x14ac:dyDescent="0.25">
      <c r="C7" s="72" t="s">
        <v>291</v>
      </c>
      <c r="D7" s="73">
        <v>1</v>
      </c>
      <c r="E7" s="74"/>
      <c r="F7" s="74"/>
      <c r="G7" s="74"/>
      <c r="H7" s="74"/>
      <c r="I7" s="75"/>
      <c r="J7" s="76"/>
      <c r="K7" s="97"/>
      <c r="L7" s="338" t="s">
        <v>292</v>
      </c>
      <c r="M7" s="339"/>
      <c r="N7" s="339"/>
      <c r="O7" s="339"/>
      <c r="P7" s="339"/>
      <c r="Q7" s="340"/>
    </row>
    <row r="8" spans="3:17" s="150" customFormat="1" ht="15.75" x14ac:dyDescent="0.25">
      <c r="C8" s="77"/>
      <c r="D8" s="78"/>
      <c r="E8" s="79"/>
      <c r="F8" s="79"/>
      <c r="G8" s="79"/>
      <c r="H8" s="79"/>
      <c r="I8" s="80"/>
      <c r="J8" s="76"/>
      <c r="K8" s="97"/>
      <c r="L8" s="338" t="s">
        <v>293</v>
      </c>
      <c r="M8" s="339"/>
      <c r="N8" s="339"/>
      <c r="O8" s="339"/>
      <c r="P8" s="339"/>
      <c r="Q8" s="340"/>
    </row>
    <row r="9" spans="3:17" s="150" customFormat="1" ht="15.75" x14ac:dyDescent="0.25">
      <c r="C9" s="81"/>
      <c r="D9" s="82" t="s">
        <v>294</v>
      </c>
      <c r="E9" s="83" t="s">
        <v>295</v>
      </c>
      <c r="F9" s="82" t="s">
        <v>296</v>
      </c>
      <c r="G9" s="82" t="s">
        <v>297</v>
      </c>
      <c r="H9" s="83" t="s">
        <v>298</v>
      </c>
      <c r="I9" s="84" t="s">
        <v>299</v>
      </c>
      <c r="J9" s="85" t="s">
        <v>300</v>
      </c>
      <c r="K9" s="97"/>
      <c r="L9" s="338" t="s">
        <v>301</v>
      </c>
      <c r="M9" s="339"/>
      <c r="N9" s="339"/>
      <c r="O9" s="339"/>
      <c r="P9" s="339"/>
      <c r="Q9" s="340"/>
    </row>
    <row r="10" spans="3:17" ht="15.75" x14ac:dyDescent="0.25">
      <c r="C10" s="86" t="s">
        <v>302</v>
      </c>
      <c r="D10" s="87">
        <v>4</v>
      </c>
      <c r="E10" s="87">
        <v>8</v>
      </c>
      <c r="F10" s="87">
        <v>8</v>
      </c>
      <c r="G10" s="87">
        <v>8</v>
      </c>
      <c r="H10" s="87">
        <v>6</v>
      </c>
      <c r="I10" s="88">
        <f>SUM(SUM(D10:H10))</f>
        <v>34</v>
      </c>
      <c r="J10" s="71"/>
      <c r="K10" s="50"/>
      <c r="L10" s="60" t="s">
        <v>303</v>
      </c>
      <c r="M10" s="61"/>
      <c r="N10" s="61"/>
      <c r="O10" s="61"/>
      <c r="P10" s="61"/>
      <c r="Q10" s="62"/>
    </row>
    <row r="11" spans="3:17" ht="15.75" x14ac:dyDescent="0.25">
      <c r="C11" s="89" t="s">
        <v>304</v>
      </c>
      <c r="D11" s="90">
        <v>4</v>
      </c>
      <c r="E11" s="90"/>
      <c r="F11" s="90"/>
      <c r="G11" s="90"/>
      <c r="H11" s="90">
        <v>2</v>
      </c>
      <c r="I11" s="88">
        <f>SUM(D11:H11)</f>
        <v>6</v>
      </c>
      <c r="J11" s="91"/>
      <c r="L11" s="92" t="s">
        <v>305</v>
      </c>
      <c r="M11" s="93"/>
      <c r="N11" s="93"/>
      <c r="O11" s="93"/>
      <c r="P11" s="93"/>
      <c r="Q11" s="94"/>
    </row>
    <row r="12" spans="3:17" ht="15.75" x14ac:dyDescent="0.25">
      <c r="C12" s="114"/>
      <c r="D12" s="95"/>
      <c r="E12" s="95"/>
      <c r="F12" s="95"/>
      <c r="G12" s="95"/>
      <c r="H12" s="95"/>
      <c r="I12" s="95"/>
      <c r="J12" s="71"/>
      <c r="K12" s="50"/>
      <c r="M12" s="98"/>
    </row>
    <row r="13" spans="3:17" x14ac:dyDescent="0.2">
      <c r="C13" s="99" t="s">
        <v>306</v>
      </c>
      <c r="D13" s="87"/>
      <c r="E13" s="87"/>
      <c r="F13" s="87"/>
      <c r="G13" s="87"/>
      <c r="H13" s="87"/>
      <c r="I13" s="88">
        <f>SUM(D13:H13)</f>
        <v>0</v>
      </c>
      <c r="J13" s="71"/>
      <c r="K13" s="50"/>
    </row>
    <row r="14" spans="3:17" x14ac:dyDescent="0.2">
      <c r="C14" s="99" t="s">
        <v>307</v>
      </c>
      <c r="D14" s="87"/>
      <c r="E14" s="87"/>
      <c r="F14" s="87"/>
      <c r="G14" s="100"/>
      <c r="H14" s="87"/>
      <c r="I14" s="88">
        <f>SUM(D14:H14)</f>
        <v>0</v>
      </c>
      <c r="J14" s="71"/>
      <c r="K14" s="50"/>
    </row>
    <row r="15" spans="3:17" ht="15.75" x14ac:dyDescent="0.25">
      <c r="C15" s="101" t="s">
        <v>308</v>
      </c>
      <c r="D15" s="102"/>
      <c r="E15" s="102"/>
      <c r="F15" s="102"/>
      <c r="G15" s="103"/>
      <c r="H15" s="102"/>
      <c r="I15" s="104">
        <f>I10+I11+I13+I14</f>
        <v>40</v>
      </c>
      <c r="J15" s="105"/>
      <c r="K15" s="50"/>
      <c r="L15" s="342" t="s">
        <v>309</v>
      </c>
      <c r="M15" s="150"/>
      <c r="N15" s="150"/>
    </row>
    <row r="16" spans="3:17" x14ac:dyDescent="0.2">
      <c r="C16" s="114"/>
      <c r="D16" s="95"/>
      <c r="E16" s="95"/>
      <c r="F16" s="95"/>
      <c r="G16" s="95"/>
      <c r="H16" s="95"/>
      <c r="I16" s="95"/>
      <c r="J16" s="106"/>
      <c r="K16" s="50"/>
      <c r="L16" s="343" t="s">
        <v>310</v>
      </c>
      <c r="M16" s="343" t="s">
        <v>311</v>
      </c>
      <c r="N16" s="150"/>
    </row>
    <row r="17" spans="3:14" ht="15.75" x14ac:dyDescent="0.25">
      <c r="C17" s="86" t="s">
        <v>312</v>
      </c>
      <c r="D17" s="87">
        <v>8</v>
      </c>
      <c r="E17" s="87">
        <v>8</v>
      </c>
      <c r="F17" s="87">
        <v>8</v>
      </c>
      <c r="G17" s="87">
        <v>8</v>
      </c>
      <c r="H17" s="87">
        <v>4</v>
      </c>
      <c r="I17" s="88">
        <f>SUM(D17:H17)</f>
        <v>36</v>
      </c>
      <c r="J17" s="71"/>
      <c r="K17" s="50"/>
      <c r="L17" s="343" t="s">
        <v>313</v>
      </c>
      <c r="M17" s="343" t="s">
        <v>314</v>
      </c>
      <c r="N17" s="150"/>
    </row>
    <row r="18" spans="3:14" ht="15.75" x14ac:dyDescent="0.25">
      <c r="C18" s="86" t="s">
        <v>315</v>
      </c>
      <c r="D18" s="87"/>
      <c r="E18" s="87"/>
      <c r="F18" s="87"/>
      <c r="G18" s="87"/>
      <c r="H18" s="87">
        <v>4</v>
      </c>
      <c r="I18" s="88">
        <f>SUM(D18:H18)</f>
        <v>4</v>
      </c>
      <c r="J18" s="71"/>
      <c r="K18" s="50"/>
      <c r="L18" s="343" t="s">
        <v>316</v>
      </c>
      <c r="M18" s="343" t="s">
        <v>317</v>
      </c>
      <c r="N18" s="150"/>
    </row>
    <row r="19" spans="3:14" x14ac:dyDescent="0.2">
      <c r="C19" s="114"/>
      <c r="D19" s="95"/>
      <c r="E19" s="95"/>
      <c r="F19" s="95"/>
      <c r="G19" s="95"/>
      <c r="H19" s="95"/>
      <c r="I19" s="95"/>
      <c r="J19" s="71"/>
      <c r="K19" s="50"/>
      <c r="L19" s="343" t="s">
        <v>318</v>
      </c>
      <c r="M19" s="343" t="s">
        <v>319</v>
      </c>
      <c r="N19" s="150"/>
    </row>
    <row r="20" spans="3:14" x14ac:dyDescent="0.2">
      <c r="C20" s="99" t="s">
        <v>306</v>
      </c>
      <c r="D20" s="87"/>
      <c r="E20" s="87"/>
      <c r="F20" s="87"/>
      <c r="G20" s="87"/>
      <c r="H20" s="87"/>
      <c r="I20" s="88">
        <f>SUM(D20:H20)</f>
        <v>0</v>
      </c>
      <c r="J20" s="71"/>
      <c r="K20" s="50"/>
      <c r="L20" s="343" t="s">
        <v>320</v>
      </c>
      <c r="M20" s="343" t="s">
        <v>321</v>
      </c>
      <c r="N20" s="150"/>
    </row>
    <row r="21" spans="3:14" x14ac:dyDescent="0.2">
      <c r="C21" s="99" t="s">
        <v>307</v>
      </c>
      <c r="D21" s="87"/>
      <c r="E21" s="87"/>
      <c r="F21" s="87"/>
      <c r="G21" s="100"/>
      <c r="H21" s="87"/>
      <c r="I21" s="88">
        <f>SUM(D21:H21)</f>
        <v>0</v>
      </c>
      <c r="J21" s="71"/>
      <c r="K21" s="50"/>
      <c r="L21" s="310" t="s">
        <v>322</v>
      </c>
      <c r="M21" s="150"/>
      <c r="N21" s="150"/>
    </row>
    <row r="22" spans="3:14" ht="15.75" x14ac:dyDescent="0.25">
      <c r="C22" s="101" t="s">
        <v>308</v>
      </c>
      <c r="D22" s="102"/>
      <c r="E22" s="102"/>
      <c r="F22" s="102"/>
      <c r="G22" s="103"/>
      <c r="H22" s="102"/>
      <c r="I22" s="104">
        <f>I17+I18+I20+I21</f>
        <v>40</v>
      </c>
      <c r="J22" s="105"/>
      <c r="K22" s="50"/>
      <c r="L22" s="150"/>
      <c r="M22" s="150"/>
      <c r="N22" s="150"/>
    </row>
    <row r="23" spans="3:14" ht="15.75" x14ac:dyDescent="0.25">
      <c r="C23" s="109"/>
      <c r="D23" s="59"/>
      <c r="E23" s="59"/>
      <c r="F23" s="119" t="s">
        <v>323</v>
      </c>
      <c r="G23" s="95"/>
      <c r="H23" s="95"/>
      <c r="I23" s="110">
        <f>I15+I22</f>
        <v>80</v>
      </c>
      <c r="J23" s="76" t="s">
        <v>324</v>
      </c>
      <c r="K23" s="50"/>
      <c r="L23" s="310" t="s">
        <v>268</v>
      </c>
      <c r="M23" s="150"/>
      <c r="N23" s="150"/>
    </row>
    <row r="24" spans="3:14" x14ac:dyDescent="0.2">
      <c r="C24" s="109"/>
      <c r="D24" s="59"/>
      <c r="E24" s="59"/>
      <c r="F24" s="59"/>
      <c r="G24" s="59"/>
      <c r="H24" s="95"/>
      <c r="I24" s="59"/>
      <c r="J24" s="112"/>
      <c r="K24" s="50"/>
      <c r="L24" s="150"/>
      <c r="M24" s="150"/>
      <c r="N24" s="150"/>
    </row>
    <row r="25" spans="3:14" ht="18" customHeight="1" x14ac:dyDescent="0.2">
      <c r="C25" s="597"/>
      <c r="D25" s="597"/>
      <c r="E25" s="597"/>
      <c r="F25" s="597"/>
      <c r="G25" s="597"/>
      <c r="H25" s="597"/>
      <c r="I25" s="597"/>
      <c r="J25" s="113" t="s">
        <v>325</v>
      </c>
      <c r="K25" s="50"/>
      <c r="L25" s="587" t="s">
        <v>17</v>
      </c>
      <c r="M25" s="587"/>
      <c r="N25" s="587"/>
    </row>
    <row r="26" spans="3:14" x14ac:dyDescent="0.2">
      <c r="C26" s="54" t="s">
        <v>326</v>
      </c>
      <c r="D26" s="59"/>
      <c r="E26" s="59"/>
      <c r="F26" s="59"/>
      <c r="G26" s="59"/>
      <c r="H26" s="59"/>
      <c r="I26" s="59"/>
      <c r="J26" s="111"/>
      <c r="K26" s="50"/>
      <c r="L26" s="150"/>
      <c r="M26" s="150"/>
      <c r="N26" s="150"/>
    </row>
    <row r="27" spans="3:14" x14ac:dyDescent="0.2">
      <c r="C27" s="114"/>
      <c r="D27" s="95"/>
      <c r="E27" s="95"/>
      <c r="F27" s="95"/>
      <c r="G27" s="95"/>
      <c r="H27" s="95"/>
      <c r="I27" s="95"/>
      <c r="J27" s="115"/>
      <c r="L27" s="587"/>
      <c r="M27" s="587"/>
      <c r="N27" s="150"/>
    </row>
    <row r="28" spans="3:14" x14ac:dyDescent="0.2">
      <c r="C28" s="116"/>
      <c r="D28" s="117"/>
      <c r="E28" s="117"/>
      <c r="F28" s="117"/>
      <c r="G28" s="117"/>
      <c r="H28" s="117"/>
      <c r="I28" s="117"/>
      <c r="J28" s="118"/>
      <c r="L28" s="150"/>
      <c r="M28" s="150"/>
      <c r="N28" s="150"/>
    </row>
  </sheetData>
  <sheetProtection password="A274" sheet="1" objects="1" scenarios="1"/>
  <mergeCells count="5">
    <mergeCell ref="D4:H4"/>
    <mergeCell ref="D5:H5"/>
    <mergeCell ref="C25:I25"/>
    <mergeCell ref="L27:M27"/>
    <mergeCell ref="L25:N25"/>
  </mergeCells>
  <hyperlinks>
    <hyperlink ref="L16" location="'Urakkatuntikirja TT1-1'!A1" display="TT1-1"/>
    <hyperlink ref="M16" location="'Urakkatuntikirja TT1-6'!A1" display="TT1-6"/>
    <hyperlink ref="L17" location="'Urakkatuntikirja TT1-2'!A1" display="TT1-2"/>
    <hyperlink ref="M17" location="'Urakkatuntikirja TT1-7'!A1" display="TT1-7"/>
    <hyperlink ref="L18" location="'Urakkatuntikirja TT1-3'!A1" display="TT1-3"/>
    <hyperlink ref="M18" location="'Urakkatuntikirja TT1-8'!A1" display="TT1-8"/>
    <hyperlink ref="L19" location="'Urakkatuntikirja TT1-4'!A1" display="TT1-4"/>
    <hyperlink ref="M19" location="'Urakkatuntikirja TT1-9'!A1" display="TT1-9"/>
    <hyperlink ref="L20" location="'Urakkatuntikirja TT1-5'!A1" display="TT1-5"/>
    <hyperlink ref="M20" location="'Urakkatuntikirja TT1-10'!A1" display="TT1-10"/>
    <hyperlink ref="L21" location="'Urakka TT 1 yhteensä'!A1" display="TT 1 yhteensä"/>
    <hyperlink ref="L23" location="Etusivu!A1" display="Etusivulle"/>
    <hyperlink ref="L25" r:id="rId1" location="Urakanjakotaulukko!A1"/>
    <hyperlink ref="L25:N25" location="Urakanjakotaulukko!A1" display="Urakanjakotaulukko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28"/>
  <sheetViews>
    <sheetView workbookViewId="0">
      <selection activeCell="K23" sqref="K23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2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63" t="s">
        <v>273</v>
      </c>
      <c r="C4" s="596"/>
      <c r="D4" s="596"/>
      <c r="E4" s="596"/>
      <c r="F4" s="596"/>
      <c r="G4" s="596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66" t="s">
        <v>287</v>
      </c>
      <c r="C5" s="596"/>
      <c r="D5" s="596"/>
      <c r="E5" s="596"/>
      <c r="F5" s="596"/>
      <c r="G5" s="596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68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1</v>
      </c>
      <c r="D7" s="74"/>
      <c r="E7" s="74"/>
      <c r="F7" s="74"/>
      <c r="G7" s="74"/>
      <c r="H7" s="75"/>
      <c r="I7" s="76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78"/>
      <c r="D8" s="79"/>
      <c r="E8" s="79"/>
      <c r="F8" s="79"/>
      <c r="G8" s="79"/>
      <c r="H8" s="80"/>
      <c r="I8" s="76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309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97"/>
      <c r="K16" s="107" t="s">
        <v>310</v>
      </c>
      <c r="L16" s="107" t="s">
        <v>311</v>
      </c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7" t="s">
        <v>313</v>
      </c>
      <c r="L17" s="107" t="s">
        <v>314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7" t="s">
        <v>316</v>
      </c>
      <c r="L18" s="107" t="s">
        <v>317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7" t="s">
        <v>318</v>
      </c>
      <c r="L19" s="107" t="s">
        <v>319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7" t="s">
        <v>320</v>
      </c>
      <c r="L20" s="107" t="s">
        <v>321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322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</row>
    <row r="23" spans="2:13" ht="15.75" x14ac:dyDescent="0.25">
      <c r="B23" s="109"/>
      <c r="C23" s="59"/>
      <c r="D23" s="59"/>
      <c r="E23" s="59" t="s">
        <v>323</v>
      </c>
      <c r="F23" s="95"/>
      <c r="G23" s="95"/>
      <c r="H23" s="110">
        <f>H15+H22</f>
        <v>0</v>
      </c>
      <c r="I23" s="111" t="s">
        <v>324</v>
      </c>
      <c r="J23" s="50"/>
      <c r="K23" s="108" t="s">
        <v>268</v>
      </c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</row>
    <row r="25" spans="2:13" ht="18" customHeight="1" x14ac:dyDescent="0.2">
      <c r="B25" s="597"/>
      <c r="C25" s="597"/>
      <c r="D25" s="597"/>
      <c r="E25" s="597"/>
      <c r="F25" s="597"/>
      <c r="G25" s="597"/>
      <c r="H25" s="597"/>
      <c r="I25" s="113" t="s">
        <v>325</v>
      </c>
      <c r="J25" s="50"/>
      <c r="K25" s="598" t="s">
        <v>17</v>
      </c>
      <c r="L25" s="598"/>
      <c r="M25" s="598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  <c r="K27" s="598" t="s">
        <v>23</v>
      </c>
      <c r="L27" s="598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</row>
  </sheetData>
  <sheetProtection sheet="1" objects="1" scenarios="1"/>
  <mergeCells count="5">
    <mergeCell ref="C4:G4"/>
    <mergeCell ref="C5:G5"/>
    <mergeCell ref="B25:H25"/>
    <mergeCell ref="K27:L27"/>
    <mergeCell ref="K25:M25"/>
  </mergeCells>
  <hyperlinks>
    <hyperlink ref="K16" location="'Urakkatuntikirja TT1-1'!A1" display="TT1-1"/>
    <hyperlink ref="L16" location="'Urakkatuntikirja TT1-6'!A1" display="TT1-6"/>
    <hyperlink ref="K17" location="'Urakkatuntikirja TT1-2'!A1" display="TT1-2"/>
    <hyperlink ref="L17" location="'Urakkatuntikirja TT1-7'!A1" display="TT1-7"/>
    <hyperlink ref="K18" location="'Urakkatuntikirja TT1-3'!A1" display="TT1-3"/>
    <hyperlink ref="L18" location="'Urakkatuntikirja TT1-8'!A1" display="TT1-8"/>
    <hyperlink ref="K19" location="'Urakkatuntikirja TT1-4'!A1" display="TT1-4"/>
    <hyperlink ref="L19" location="'Urakkatuntikirja TT1-9'!A1" display="TT1-9"/>
    <hyperlink ref="K20" location="'Urakkatuntikirja TT1-5'!A1" display="TT1-5"/>
    <hyperlink ref="L20" location="'Urakkatuntikirja TT1-10'!A1" display="TT1-10"/>
    <hyperlink ref="K21" location="'Urakka TT 1 yhteensä'!A1" display="TT 1 yhteensä"/>
    <hyperlink ref="K23" location="Etusivu!A1" display="Etusivulle"/>
    <hyperlink ref="K25" r:id="rId1" location="Urakanjakotaulukko!A1"/>
    <hyperlink ref="K27" r:id="rId2" location="'Tilinauha%20TT1'!A1"/>
    <hyperlink ref="K25:M25" location="Urakanjakotaulukko!A1" display="Urakanjakotaulukko"/>
    <hyperlink ref="K27:L27" location="'Tilinauha TT1'!A1" display="Tilinauha TT1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28"/>
  <sheetViews>
    <sheetView workbookViewId="0">
      <selection activeCell="K16" sqref="K16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3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63" t="s">
        <v>273</v>
      </c>
      <c r="C4" s="596"/>
      <c r="D4" s="596"/>
      <c r="E4" s="596"/>
      <c r="F4" s="596"/>
      <c r="G4" s="596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66" t="s">
        <v>287</v>
      </c>
      <c r="C5" s="596"/>
      <c r="D5" s="596"/>
      <c r="E5" s="596"/>
      <c r="F5" s="596"/>
      <c r="G5" s="596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68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1</v>
      </c>
      <c r="D7" s="74"/>
      <c r="E7" s="74"/>
      <c r="F7" s="74"/>
      <c r="G7" s="74"/>
      <c r="H7" s="75"/>
      <c r="I7" s="76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78"/>
      <c r="D8" s="79"/>
      <c r="E8" s="79"/>
      <c r="F8" s="79"/>
      <c r="G8" s="79"/>
      <c r="H8" s="80"/>
      <c r="I8" s="76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309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  <c r="K16" s="107" t="s">
        <v>310</v>
      </c>
      <c r="L16" s="107" t="s">
        <v>311</v>
      </c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7" t="s">
        <v>313</v>
      </c>
      <c r="L17" s="107" t="s">
        <v>314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7" t="s">
        <v>316</v>
      </c>
      <c r="L18" s="107" t="s">
        <v>317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7" t="s">
        <v>318</v>
      </c>
      <c r="L19" s="107" t="s">
        <v>319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97"/>
      <c r="K20" s="107" t="s">
        <v>320</v>
      </c>
      <c r="L20" s="107" t="s">
        <v>321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322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</row>
    <row r="23" spans="2:13" ht="15.75" x14ac:dyDescent="0.25">
      <c r="B23" s="54"/>
      <c r="C23" s="119"/>
      <c r="D23" s="11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  <c r="K23" s="108" t="s">
        <v>268</v>
      </c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</row>
    <row r="25" spans="2:13" ht="18" customHeight="1" x14ac:dyDescent="0.2">
      <c r="B25" s="597"/>
      <c r="C25" s="597"/>
      <c r="D25" s="597"/>
      <c r="E25" s="597"/>
      <c r="F25" s="597"/>
      <c r="G25" s="597"/>
      <c r="H25" s="597"/>
      <c r="I25" s="113" t="s">
        <v>325</v>
      </c>
      <c r="J25" s="50"/>
      <c r="K25" s="598" t="s">
        <v>17</v>
      </c>
      <c r="L25" s="598"/>
      <c r="M25" s="598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  <c r="K27" s="598" t="s">
        <v>23</v>
      </c>
      <c r="L27" s="598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</row>
  </sheetData>
  <sheetProtection sheet="1" objects="1" scenarios="1"/>
  <mergeCells count="5">
    <mergeCell ref="C4:G4"/>
    <mergeCell ref="C5:G5"/>
    <mergeCell ref="B25:H25"/>
    <mergeCell ref="K27:L27"/>
    <mergeCell ref="K25:M25"/>
  </mergeCells>
  <hyperlinks>
    <hyperlink ref="K16" location="'Urakkatuntikirja TT1-1'!A1" display="TT1-1"/>
    <hyperlink ref="L16" location="'Urakkatuntikirja TT1-6'!A1" display="TT1-6"/>
    <hyperlink ref="K17" location="'Urakkatuntikirja TT1-2'!A1" display="TT1-2"/>
    <hyperlink ref="L17" location="'Urakkatuntikirja TT1-7'!A1" display="TT1-7"/>
    <hyperlink ref="K18" location="'Urakkatuntikirja TT1-3'!A1" display="TT1-3"/>
    <hyperlink ref="L18" location="'Urakkatuntikirja TT1-8'!A1" display="TT1-8"/>
    <hyperlink ref="K19" location="'Urakkatuntikirja TT1-4'!A1" display="TT1-4"/>
    <hyperlink ref="L19" location="'Urakkatuntikirja TT1-9'!A1" display="TT1-9"/>
    <hyperlink ref="K20" location="'Urakkatuntikirja TT1-5'!A1" display="TT1-5"/>
    <hyperlink ref="L20" location="'Urakkatuntikirja TT1-10'!A1" display="TT1-10"/>
    <hyperlink ref="K21" location="'Urakka TT 1 yhteensä'!A1" display="TT 1 yhteensä"/>
    <hyperlink ref="K23" location="Etusivu!A1" display="Etusivulle"/>
    <hyperlink ref="K25" r:id="rId1" location="Urakanjakotaulukko!A1"/>
    <hyperlink ref="K27" r:id="rId2" location="'Tilinauha%20TT1'!A1"/>
    <hyperlink ref="K25:M25" location="Urakanjakotaulukko!A1" display="Urakanjakotaulukko"/>
    <hyperlink ref="K27:L27" location="'Tilinauha TT1'!A1" display="Tilinauha TT1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28"/>
  <sheetViews>
    <sheetView workbookViewId="0">
      <selection activeCell="B13" sqref="B13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4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63" t="s">
        <v>273</v>
      </c>
      <c r="C4" s="596"/>
      <c r="D4" s="596"/>
      <c r="E4" s="596"/>
      <c r="F4" s="596"/>
      <c r="G4" s="596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66" t="s">
        <v>287</v>
      </c>
      <c r="C5" s="596"/>
      <c r="D5" s="596"/>
      <c r="E5" s="596"/>
      <c r="F5" s="596"/>
      <c r="G5" s="596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68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1</v>
      </c>
      <c r="D7" s="74"/>
      <c r="E7" s="74"/>
      <c r="F7" s="74"/>
      <c r="G7" s="74"/>
      <c r="H7" s="75"/>
      <c r="I7" s="76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78"/>
      <c r="D8" s="79"/>
      <c r="E8" s="79"/>
      <c r="F8" s="79"/>
      <c r="G8" s="79"/>
      <c r="H8" s="80"/>
      <c r="I8" s="76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97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309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  <c r="K16" s="107" t="s">
        <v>310</v>
      </c>
      <c r="L16" s="107" t="s">
        <v>311</v>
      </c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7" t="s">
        <v>313</v>
      </c>
      <c r="L17" s="107" t="s">
        <v>314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7" t="s">
        <v>316</v>
      </c>
      <c r="L18" s="107" t="s">
        <v>317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7" t="s">
        <v>318</v>
      </c>
      <c r="L19" s="107" t="s">
        <v>319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7" t="s">
        <v>320</v>
      </c>
      <c r="L20" s="107" t="s">
        <v>321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322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</row>
    <row r="23" spans="2:13" ht="15.75" x14ac:dyDescent="0.25">
      <c r="B23" s="54"/>
      <c r="C23" s="119"/>
      <c r="D23" s="11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  <c r="K23" s="108" t="s">
        <v>268</v>
      </c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</row>
    <row r="25" spans="2:13" ht="18" customHeight="1" x14ac:dyDescent="0.2">
      <c r="B25" s="597"/>
      <c r="C25" s="597"/>
      <c r="D25" s="597"/>
      <c r="E25" s="597"/>
      <c r="F25" s="597"/>
      <c r="G25" s="597"/>
      <c r="H25" s="597"/>
      <c r="I25" s="113" t="s">
        <v>325</v>
      </c>
      <c r="J25" s="50"/>
      <c r="K25" s="598" t="s">
        <v>17</v>
      </c>
      <c r="L25" s="598"/>
      <c r="M25" s="598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  <c r="K27" s="598" t="s">
        <v>23</v>
      </c>
      <c r="L27" s="598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</row>
  </sheetData>
  <sheetProtection sheet="1" objects="1" scenarios="1"/>
  <mergeCells count="5">
    <mergeCell ref="C4:G4"/>
    <mergeCell ref="C5:G5"/>
    <mergeCell ref="B25:H25"/>
    <mergeCell ref="K27:L27"/>
    <mergeCell ref="K25:M25"/>
  </mergeCells>
  <hyperlinks>
    <hyperlink ref="K16" location="'Urakkatuntikirja TT1-1'!A1" display="TT1-1"/>
    <hyperlink ref="L16" location="'Urakkatuntikirja TT1-6'!A1" display="TT1-6"/>
    <hyperlink ref="K17" location="'Urakkatuntikirja TT1-2'!A1" display="TT1-2"/>
    <hyperlink ref="L17" location="'Urakkatuntikirja TT1-7'!A1" display="TT1-7"/>
    <hyperlink ref="K18" location="'Urakkatuntikirja TT1-3'!A1" display="TT1-3"/>
    <hyperlink ref="L18" location="'Urakkatuntikirja TT1-8'!A1" display="TT1-8"/>
    <hyperlink ref="K19" location="'Urakkatuntikirja TT1-4'!A1" display="TT1-4"/>
    <hyperlink ref="L19" location="'Urakkatuntikirja TT1-9'!A1" display="TT1-9"/>
    <hyperlink ref="K20" location="'Urakkatuntikirja TT1-5'!A1" display="TT1-5"/>
    <hyperlink ref="L20" location="'Urakkatuntikirja TT1-10'!A1" display="TT1-10"/>
    <hyperlink ref="K21" location="'Urakka TT 1 yhteensä'!A1" display="TT 1 yhteensä"/>
    <hyperlink ref="K23" location="Etusivu!A1" display="Etusivulle"/>
    <hyperlink ref="K25" r:id="rId1" location="Urakanjakotaulukko!A1"/>
    <hyperlink ref="K27" r:id="rId2" location="'Tilinauha%20TT1'!A1"/>
    <hyperlink ref="K25:M25" location="Urakanjakotaulukko!A1" display="Urakanjakotaulukko"/>
    <hyperlink ref="K27:L27" location="'Tilinauha TT1'!A1" display="Tilinauha TT1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45</vt:i4>
      </vt:variant>
    </vt:vector>
  </HeadingPairs>
  <TitlesOfParts>
    <vt:vector size="45" baseType="lpstr">
      <vt:lpstr>Etusivu</vt:lpstr>
      <vt:lpstr>Hinnat 2015</vt:lpstr>
      <vt:lpstr>Omat tiedot TT1</vt:lpstr>
      <vt:lpstr>Omat tiedot TT2</vt:lpstr>
      <vt:lpstr>Omat tiedot TT3</vt:lpstr>
      <vt:lpstr>Urakkatuntikirja TT1-1</vt:lpstr>
      <vt:lpstr>Urakkatuntikirja TT1-2</vt:lpstr>
      <vt:lpstr>Urakkatuntikirja TT1-3</vt:lpstr>
      <vt:lpstr>Urakkatuntikirja TT1-4</vt:lpstr>
      <vt:lpstr>Urakkatuntikirja TT1-5</vt:lpstr>
      <vt:lpstr>Urakkatuntikirja TT1-6</vt:lpstr>
      <vt:lpstr>Urakkatuntikirja TT1-7</vt:lpstr>
      <vt:lpstr>Urakkatuntikirja TT1-8</vt:lpstr>
      <vt:lpstr>Urakkatuntikirja TT1-9</vt:lpstr>
      <vt:lpstr>Urakkatuntikirja TT1-10</vt:lpstr>
      <vt:lpstr>Urakka TT 1 yhteensä</vt:lpstr>
      <vt:lpstr>Urakkatuntikirja TT2-1</vt:lpstr>
      <vt:lpstr>Urakkatuntikirja TT2-2</vt:lpstr>
      <vt:lpstr>Urakkatuntikirja TT2-3</vt:lpstr>
      <vt:lpstr>Urakkatuntikirja TT2-4</vt:lpstr>
      <vt:lpstr>Urakkatuntikirja TT2-5</vt:lpstr>
      <vt:lpstr>Urakkatuntikirja TT2-6</vt:lpstr>
      <vt:lpstr>Urakkatuntikirja TT2-7</vt:lpstr>
      <vt:lpstr>Urakkatuntikirja TT2-8</vt:lpstr>
      <vt:lpstr>Urakkatuntikirja TT2-9</vt:lpstr>
      <vt:lpstr>Urakkatuntikirja TT2-10</vt:lpstr>
      <vt:lpstr>Urakka TT2 yhteensä</vt:lpstr>
      <vt:lpstr>Urakkatuntikirja TT3-1</vt:lpstr>
      <vt:lpstr>Urakkatuntikirja TT3-2</vt:lpstr>
      <vt:lpstr>Urakkatuntikirja TT3-3</vt:lpstr>
      <vt:lpstr>Urakkatuntikirja TT3-4</vt:lpstr>
      <vt:lpstr>Urakkatuntikirja TT3-5</vt:lpstr>
      <vt:lpstr>Urakkatuntikirja TT3-6</vt:lpstr>
      <vt:lpstr>Urakkatuntikirja TT3-7</vt:lpstr>
      <vt:lpstr>Urakkatuntikirja TT3-8</vt:lpstr>
      <vt:lpstr>Urakkatuntikirja TT3-9</vt:lpstr>
      <vt:lpstr>Urakkatuntikirja TT3-10</vt:lpstr>
      <vt:lpstr>Urakka TT3 yhteensä</vt:lpstr>
      <vt:lpstr>Urakanjakotaulukko</vt:lpstr>
      <vt:lpstr>Tila 1</vt:lpstr>
      <vt:lpstr>Tila 2</vt:lpstr>
      <vt:lpstr>Tila 3</vt:lpstr>
      <vt:lpstr>Tila 4</vt:lpstr>
      <vt:lpstr>Tila 5</vt:lpstr>
      <vt:lpstr>Kokonaisurakka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Ainasoja Markus</dc:creator>
  <cp:lastModifiedBy>Ainasoja Markus</cp:lastModifiedBy>
  <cp:lastPrinted>2014-03-18T07:39:27Z</cp:lastPrinted>
  <dcterms:created xsi:type="dcterms:W3CDTF">2010-01-04T10:15:59Z</dcterms:created>
  <dcterms:modified xsi:type="dcterms:W3CDTF">2015-08-18T07:29:11Z</dcterms:modified>
</cp:coreProperties>
</file>