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kennusliittory-my.sharepoint.com/personal/niko_rasanen_rakennusliitto_fi/Documents/Talotekniikka-alan urakanlaskenta ohjelmat/Sprinklerialan urakanlaskentaohjelma/2025/1.10.2025/"/>
    </mc:Choice>
  </mc:AlternateContent>
  <xr:revisionPtr revIDLastSave="29" documentId="8_{F20C445A-054A-41A3-AC41-BD1DD2BCFD22}" xr6:coauthVersionLast="47" xr6:coauthVersionMax="47" xr10:uidLastSave="{EBD128FC-1C34-4FD0-BD47-B8EEA49F4644}"/>
  <bookViews>
    <workbookView xWindow="1725" yWindow="345" windowWidth="23535" windowHeight="20415" tabRatio="891" xr2:uid="{00000000-000D-0000-FFFF-FFFF00000000}"/>
  </bookViews>
  <sheets>
    <sheet name="urakkamittausp." sheetId="1" r:id="rId1"/>
    <sheet name="Suuttimet kierreputkella" sheetId="4" r:id="rId2"/>
    <sheet name="Suuttimet uraputkella" sheetId="35" r:id="rId3"/>
    <sheet name="Suuttimet puristamalla" sheetId="31" r:id="rId4"/>
    <sheet name="Hitsattavat runkoputket" sheetId="2" r:id="rId5"/>
    <sheet name="Kierreliitoksin runkoputket" sheetId="3" r:id="rId6"/>
    <sheet name="Puristamalla runkoputket" sheetId="34" r:id="rId7"/>
    <sheet name="Uraliitoksin runkoputket" sheetId="37" r:id="rId8"/>
    <sheet name="urakkatunnit" sheetId="33" r:id="rId9"/>
    <sheet name="Välipohjat" sheetId="16" r:id="rId10"/>
    <sheet name="NHK-muuttuu kesken urakan" sheetId="15" r:id="rId11"/>
    <sheet name="etumieslisä" sheetId="23" r:id="rId12"/>
    <sheet name="jakolista" sheetId="24" r:id="rId13"/>
  </sheets>
  <definedNames>
    <definedName name="astianpesupöydät">urakkamittausp.!#REF!</definedName>
    <definedName name="eristyselemen.">urakkamittausp.!#REF!</definedName>
    <definedName name="eristyselementit">urakkamittausp.!$342:$342</definedName>
    <definedName name="etusivu">urakkamittausp.!$F$27</definedName>
    <definedName name="hits.teräsputket">urakkamittausp.!$A$102</definedName>
    <definedName name="ht.viemärit">urakkamittausp.!$480:$480</definedName>
    <definedName name="kaatoaltaat">urakkamittausp.!#REF!</definedName>
    <definedName name="kalusteet">urakkamittausp.!#REF!</definedName>
    <definedName name="kupariputket">urakkamittausp.!$226:$226</definedName>
    <definedName name="kylpyammeet">urakkamittausp.!#REF!</definedName>
    <definedName name="kytkennät">urakkamittausp.!#REF!</definedName>
    <definedName name="laskuhanat">urakkamittausp.!#REF!</definedName>
    <definedName name="lattialämmitys">urakkamittausp.!$650:$650</definedName>
    <definedName name="lauhdevesisäiliöt">urakkamittausp.!#REF!</definedName>
    <definedName name="lämminvesikattila">urakkamittausp.!#REF!</definedName>
    <definedName name="lämmittimet">urakkamittausp.!#REF!</definedName>
    <definedName name="lämmönjakokeskus">urakkamittausp.!#REF!</definedName>
    <definedName name="lämmönsiirtimet">urakkamittausp.!#REF!</definedName>
    <definedName name="metalliputket">urakkamittausp.!$A$68</definedName>
    <definedName name="Mom10muoviputket">urakkamittausp.!#REF!</definedName>
    <definedName name="mom4kieppiput.">urakkamittausp.!#REF!</definedName>
    <definedName name="normiaikojensumma">urakkamittausp.!$934:$934</definedName>
    <definedName name="paisuntastia">urakkamittausp.!#REF!</definedName>
    <definedName name="patterit">urakkamittausp.!#REF!</definedName>
    <definedName name="pumput">urakkamittausp.!#REF!</definedName>
    <definedName name="purkutyö">urakkamittausp.!$861:$861</definedName>
    <definedName name="putkielementit">urakkamittausp.!$417:$417</definedName>
    <definedName name="rautarakennetyö">urakkamittausp.!#REF!</definedName>
    <definedName name="sekoittajat">urakkamittausp.!#REF!</definedName>
    <definedName name="suojaputket">urakkamittausp.!$361:$361</definedName>
    <definedName name="säätöjärjestelmä">urakkamittausp.!#REF!</definedName>
    <definedName name="tarkastuskaivo">urakkamittausp.!#REF!</definedName>
    <definedName name="_xlnm.Print_Area" localSheetId="0">urakkamittausp.!$A$35:$R$447</definedName>
    <definedName name="_xlnm.Print_Area" localSheetId="8">urakkatunnit!$A$1:$J$40</definedName>
    <definedName name="valurautaputket">urakkamittausp.!#REF!</definedName>
    <definedName name="venttiilikaivot">urakkamittausp.!#REF!</definedName>
    <definedName name="vesipostit">urakkamittausp.!#REF!</definedName>
    <definedName name="WClaitteet">urakkamittausp.!#REF!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6" i="1" l="1"/>
  <c r="X192" i="1"/>
  <c r="Y192" i="1" s="1"/>
  <c r="Z192" i="1" s="1"/>
  <c r="R192" i="1" s="1"/>
  <c r="X191" i="1"/>
  <c r="Y191" i="1" s="1"/>
  <c r="Z191" i="1" s="1"/>
  <c r="R191" i="1" s="1"/>
  <c r="X315" i="1"/>
  <c r="Y315" i="1" s="1"/>
  <c r="Z315" i="1" s="1"/>
  <c r="R315" i="1" s="1"/>
  <c r="X312" i="1"/>
  <c r="Y312" i="1" s="1"/>
  <c r="Z312" i="1" s="1"/>
  <c r="R312" i="1" s="1"/>
  <c r="X313" i="1"/>
  <c r="Y313" i="1" s="1"/>
  <c r="Z313" i="1" s="1"/>
  <c r="R313" i="1" s="1"/>
  <c r="X314" i="1"/>
  <c r="Y314" i="1" s="1"/>
  <c r="Z314" i="1" s="1"/>
  <c r="R314" i="1" s="1"/>
  <c r="X316" i="1"/>
  <c r="Y316" i="1" s="1"/>
  <c r="Z316" i="1" s="1"/>
  <c r="R316" i="1" s="1"/>
  <c r="X317" i="1"/>
  <c r="Y317" i="1" s="1"/>
  <c r="Z317" i="1" s="1"/>
  <c r="R317" i="1" s="1"/>
  <c r="X311" i="1"/>
  <c r="Y311" i="1" s="1"/>
  <c r="R323" i="1"/>
  <c r="X274" i="1"/>
  <c r="Y274" i="1" s="1"/>
  <c r="Z274" i="1" s="1"/>
  <c r="R274" i="1" s="1"/>
  <c r="X273" i="1"/>
  <c r="Y273" i="1" s="1"/>
  <c r="Z273" i="1" s="1"/>
  <c r="R273" i="1" s="1"/>
  <c r="X275" i="1"/>
  <c r="Y275" i="1" s="1"/>
  <c r="Z275" i="1" s="1"/>
  <c r="R275" i="1" s="1"/>
  <c r="X272" i="1"/>
  <c r="Y272" i="1" s="1"/>
  <c r="X232" i="1"/>
  <c r="Y232" i="1" s="1"/>
  <c r="Z232" i="1" s="1"/>
  <c r="R232" i="1" s="1"/>
  <c r="X231" i="1"/>
  <c r="Y231" i="1" s="1"/>
  <c r="Z231" i="1" s="1"/>
  <c r="R231" i="1" s="1"/>
  <c r="X233" i="1"/>
  <c r="Y233" i="1" s="1"/>
  <c r="Z233" i="1" s="1"/>
  <c r="R233" i="1" s="1"/>
  <c r="X234" i="1"/>
  <c r="Y234" i="1" s="1"/>
  <c r="Z234" i="1" s="1"/>
  <c r="R234" i="1" s="1"/>
  <c r="X235" i="1"/>
  <c r="Y235" i="1" s="1"/>
  <c r="Z235" i="1" s="1"/>
  <c r="R235" i="1" s="1"/>
  <c r="X236" i="1"/>
  <c r="Y236" i="1" s="1"/>
  <c r="Z236" i="1" s="1"/>
  <c r="R236" i="1" s="1"/>
  <c r="X230" i="1"/>
  <c r="Y230" i="1" s="1"/>
  <c r="Z230" i="1" s="1"/>
  <c r="R230" i="1" s="1"/>
  <c r="R284" i="1"/>
  <c r="X196" i="1"/>
  <c r="Y196" i="1" s="1"/>
  <c r="Z196" i="1" s="1"/>
  <c r="R196" i="1" s="1"/>
  <c r="X195" i="1"/>
  <c r="Y195" i="1" s="1"/>
  <c r="Z195" i="1" s="1"/>
  <c r="R195" i="1" s="1"/>
  <c r="X194" i="1"/>
  <c r="Y194" i="1" s="1"/>
  <c r="Z194" i="1" s="1"/>
  <c r="R194" i="1" s="1"/>
  <c r="X193" i="1"/>
  <c r="Y193" i="1" s="1"/>
  <c r="Z193" i="1" s="1"/>
  <c r="R193" i="1" s="1"/>
  <c r="X190" i="1"/>
  <c r="Y190" i="1" s="1"/>
  <c r="Z190" i="1" s="1"/>
  <c r="R190" i="1" s="1"/>
  <c r="X150" i="1"/>
  <c r="Y150" i="1" s="1"/>
  <c r="Z150" i="1" s="1"/>
  <c r="R150" i="1" s="1"/>
  <c r="X152" i="1"/>
  <c r="Y152" i="1" s="1"/>
  <c r="Z152" i="1" s="1"/>
  <c r="R152" i="1" s="1"/>
  <c r="X154" i="1"/>
  <c r="Y154" i="1" s="1"/>
  <c r="Z154" i="1" s="1"/>
  <c r="R154" i="1" s="1"/>
  <c r="X155" i="1"/>
  <c r="Y155" i="1" s="1"/>
  <c r="Z155" i="1" s="1"/>
  <c r="R155" i="1" s="1"/>
  <c r="X156" i="1"/>
  <c r="Y156" i="1" s="1"/>
  <c r="Z156" i="1" s="1"/>
  <c r="R156" i="1" s="1"/>
  <c r="X157" i="1"/>
  <c r="Y157" i="1" s="1"/>
  <c r="Z157" i="1" s="1"/>
  <c r="R157" i="1" s="1"/>
  <c r="X149" i="1"/>
  <c r="Y149" i="1" s="1"/>
  <c r="Z149" i="1" s="1"/>
  <c r="R149" i="1" s="1"/>
  <c r="X75" i="1"/>
  <c r="X110" i="1"/>
  <c r="R242" i="1"/>
  <c r="R202" i="1"/>
  <c r="R161" i="1"/>
  <c r="R124" i="1"/>
  <c r="R87" i="1"/>
  <c r="Q252" i="1" l="1"/>
  <c r="Q212" i="1"/>
  <c r="Q171" i="1"/>
  <c r="Z272" i="1"/>
  <c r="R272" i="1" s="1"/>
  <c r="Q294" i="1" s="1"/>
  <c r="Z311" i="1"/>
  <c r="R311" i="1" s="1"/>
  <c r="Q333" i="1" s="1"/>
  <c r="X120" i="1"/>
  <c r="Y120" i="1" s="1"/>
  <c r="Z120" i="1" s="1"/>
  <c r="R120" i="1" s="1"/>
  <c r="X112" i="1"/>
  <c r="Y112" i="1" s="1"/>
  <c r="Z112" i="1" s="1"/>
  <c r="R112" i="1" s="1"/>
  <c r="X114" i="1"/>
  <c r="Y114" i="1" s="1"/>
  <c r="Z114" i="1" s="1"/>
  <c r="R114" i="1" s="1"/>
  <c r="X116" i="1"/>
  <c r="Y116" i="1" s="1"/>
  <c r="Z116" i="1" s="1"/>
  <c r="R116" i="1" s="1"/>
  <c r="X117" i="1"/>
  <c r="Y117" i="1" s="1"/>
  <c r="Z117" i="1" s="1"/>
  <c r="R117" i="1" s="1"/>
  <c r="X118" i="1"/>
  <c r="Y118" i="1" s="1"/>
  <c r="Z118" i="1" s="1"/>
  <c r="R118" i="1" s="1"/>
  <c r="X119" i="1"/>
  <c r="Y119" i="1" s="1"/>
  <c r="Z119" i="1" s="1"/>
  <c r="R119" i="1" s="1"/>
  <c r="Y110" i="1"/>
  <c r="Z110" i="1" s="1"/>
  <c r="R110" i="1" s="1"/>
  <c r="Q132" i="1" l="1"/>
  <c r="Y75" i="1"/>
  <c r="Z75" i="1" s="1"/>
  <c r="R75" i="1" s="1"/>
  <c r="X76" i="1"/>
  <c r="Y76" i="1" s="1"/>
  <c r="Z76" i="1" s="1"/>
  <c r="R76" i="1" s="1"/>
  <c r="X80" i="1"/>
  <c r="Y80" i="1" s="1"/>
  <c r="Z80" i="1" s="1"/>
  <c r="R80" i="1" s="1"/>
  <c r="X81" i="1"/>
  <c r="Y81" i="1" s="1"/>
  <c r="Z81" i="1" s="1"/>
  <c r="R81" i="1" s="1"/>
  <c r="X82" i="1"/>
  <c r="Y82" i="1" s="1"/>
  <c r="X83" i="1"/>
  <c r="Y83" i="1" s="1"/>
  <c r="Z83" i="1" s="1"/>
  <c r="R83" i="1" s="1"/>
  <c r="X78" i="1"/>
  <c r="Y78" i="1" s="1"/>
  <c r="Z78" i="1" s="1"/>
  <c r="R78" i="1" s="1"/>
  <c r="Z82" i="1" l="1"/>
  <c r="R82" i="1" s="1"/>
  <c r="Q97" i="1" s="1"/>
  <c r="Q346" i="1" l="1"/>
  <c r="J361" i="1"/>
  <c r="J353" i="1"/>
  <c r="J346" i="1"/>
  <c r="J357" i="1"/>
  <c r="O9" i="3"/>
  <c r="Q9" i="3" s="1"/>
  <c r="D234" i="1" s="1"/>
  <c r="F234" i="1" s="1"/>
  <c r="O10" i="3"/>
  <c r="Q10" i="3" s="1"/>
  <c r="D235" i="1" s="1"/>
  <c r="F235" i="1" s="1"/>
  <c r="O11" i="3"/>
  <c r="Q11" i="3" s="1"/>
  <c r="D236" i="1" s="1"/>
  <c r="F236" i="1" s="1"/>
  <c r="O6" i="35" l="1"/>
  <c r="Q6" i="35" s="1"/>
  <c r="D110" i="1" s="1"/>
  <c r="F110" i="1" s="1"/>
  <c r="O7" i="35"/>
  <c r="Q7" i="35" s="1"/>
  <c r="D112" i="1" s="1"/>
  <c r="F112" i="1" s="1"/>
  <c r="O8" i="35"/>
  <c r="Q8" i="35" s="1"/>
  <c r="D114" i="1" s="1"/>
  <c r="F114" i="1" s="1"/>
  <c r="R406" i="1" l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7" i="1"/>
  <c r="R408" i="1"/>
  <c r="R409" i="1"/>
  <c r="O7" i="37"/>
  <c r="Q7" i="37" s="1"/>
  <c r="D313" i="1" s="1"/>
  <c r="F313" i="1" s="1"/>
  <c r="O5" i="37"/>
  <c r="Q5" i="37" s="1"/>
  <c r="D311" i="1" s="1"/>
  <c r="F311" i="1" s="1"/>
  <c r="O6" i="37"/>
  <c r="Q6" i="37" s="1"/>
  <c r="D312" i="1" s="1"/>
  <c r="F312" i="1" s="1"/>
  <c r="O8" i="37"/>
  <c r="Q8" i="37" s="1"/>
  <c r="D314" i="1" s="1"/>
  <c r="F314" i="1" s="1"/>
  <c r="O9" i="37"/>
  <c r="Q9" i="37" s="1"/>
  <c r="D315" i="1" s="1"/>
  <c r="F315" i="1" s="1"/>
  <c r="O10" i="37"/>
  <c r="Q10" i="37" s="1"/>
  <c r="D316" i="1" s="1"/>
  <c r="F316" i="1" s="1"/>
  <c r="O11" i="37"/>
  <c r="Q11" i="37" s="1"/>
  <c r="D317" i="1" s="1"/>
  <c r="F317" i="1" s="1"/>
  <c r="O5" i="2"/>
  <c r="Q5" i="2" s="1"/>
  <c r="D190" i="1" s="1"/>
  <c r="F190" i="1" s="1"/>
  <c r="F212" i="1" s="1"/>
  <c r="O6" i="2"/>
  <c r="Q6" i="2" s="1"/>
  <c r="D191" i="1" s="1"/>
  <c r="F191" i="1" s="1"/>
  <c r="O7" i="2"/>
  <c r="Q7" i="2" s="1"/>
  <c r="D192" i="1" s="1"/>
  <c r="F192" i="1" s="1"/>
  <c r="O8" i="2"/>
  <c r="Q8" i="2" s="1"/>
  <c r="D193" i="1" s="1"/>
  <c r="F193" i="1" s="1"/>
  <c r="O9" i="2"/>
  <c r="Q9" i="2" s="1"/>
  <c r="D194" i="1" s="1"/>
  <c r="F194" i="1" s="1"/>
  <c r="O10" i="2"/>
  <c r="Q10" i="2" s="1"/>
  <c r="D195" i="1" s="1"/>
  <c r="F195" i="1" s="1"/>
  <c r="O11" i="2"/>
  <c r="Q11" i="2" s="1"/>
  <c r="D196" i="1" s="1"/>
  <c r="F196" i="1" s="1"/>
  <c r="O5" i="3"/>
  <c r="Q5" i="3" s="1"/>
  <c r="D230" i="1" s="1"/>
  <c r="F230" i="1" s="1"/>
  <c r="F252" i="1" s="1"/>
  <c r="O6" i="3"/>
  <c r="Q6" i="3" s="1"/>
  <c r="D231" i="1" s="1"/>
  <c r="F231" i="1" s="1"/>
  <c r="O7" i="3"/>
  <c r="Q7" i="3" s="1"/>
  <c r="D232" i="1" s="1"/>
  <c r="F232" i="1" s="1"/>
  <c r="O8" i="3"/>
  <c r="Q8" i="3" s="1"/>
  <c r="D233" i="1" s="1"/>
  <c r="F233" i="1" s="1"/>
  <c r="O5" i="34"/>
  <c r="Q5" i="34" s="1"/>
  <c r="D272" i="1" s="1"/>
  <c r="F272" i="1" s="1"/>
  <c r="O6" i="34"/>
  <c r="Q6" i="34" s="1"/>
  <c r="D273" i="1" s="1"/>
  <c r="F273" i="1" s="1"/>
  <c r="O7" i="34"/>
  <c r="Q7" i="34" s="1"/>
  <c r="D274" i="1" s="1"/>
  <c r="F274" i="1" s="1"/>
  <c r="O8" i="34"/>
  <c r="Q8" i="34" s="1"/>
  <c r="D275" i="1" s="1"/>
  <c r="F275" i="1" s="1"/>
  <c r="Q353" i="1"/>
  <c r="J347" i="1"/>
  <c r="J348" i="1"/>
  <c r="J349" i="1"/>
  <c r="J354" i="1"/>
  <c r="J355" i="1"/>
  <c r="J362" i="1"/>
  <c r="J363" i="1"/>
  <c r="Q354" i="1"/>
  <c r="Q355" i="1"/>
  <c r="Q359" i="1"/>
  <c r="Q360" i="1"/>
  <c r="Q347" i="1"/>
  <c r="Q365" i="1" s="1"/>
  <c r="Q348" i="1"/>
  <c r="Q349" i="1"/>
  <c r="Q350" i="1"/>
  <c r="Q351" i="1"/>
  <c r="Q356" i="1"/>
  <c r="Q357" i="1"/>
  <c r="O7" i="31"/>
  <c r="Q7" i="31" s="1"/>
  <c r="D152" i="1" s="1"/>
  <c r="F152" i="1" s="1"/>
  <c r="O8" i="31"/>
  <c r="Q8" i="31" s="1"/>
  <c r="D154" i="1" s="1"/>
  <c r="F154" i="1" s="1"/>
  <c r="O9" i="31"/>
  <c r="Q9" i="31" s="1"/>
  <c r="D155" i="1" s="1"/>
  <c r="F155" i="1" s="1"/>
  <c r="O10" i="31"/>
  <c r="Q10" i="31" s="1"/>
  <c r="D156" i="1" s="1"/>
  <c r="F156" i="1" s="1"/>
  <c r="O11" i="31"/>
  <c r="Q11" i="31" s="1"/>
  <c r="D157" i="1" s="1"/>
  <c r="F157" i="1" s="1"/>
  <c r="O6" i="31"/>
  <c r="Q6" i="31" s="1"/>
  <c r="D150" i="1" s="1"/>
  <c r="F150" i="1" s="1"/>
  <c r="O9" i="35"/>
  <c r="Q9" i="35" s="1"/>
  <c r="D116" i="1" s="1"/>
  <c r="F116" i="1" s="1"/>
  <c r="F13" i="23"/>
  <c r="F11" i="23"/>
  <c r="F9" i="23"/>
  <c r="F12" i="23"/>
  <c r="H12" i="23" s="1"/>
  <c r="F10" i="23"/>
  <c r="H10" i="23" s="1"/>
  <c r="F8" i="23"/>
  <c r="H8" i="23" s="1"/>
  <c r="H9" i="23"/>
  <c r="H11" i="23"/>
  <c r="H13" i="23"/>
  <c r="L26" i="16"/>
  <c r="K26" i="16"/>
  <c r="J26" i="16"/>
  <c r="I26" i="16"/>
  <c r="H26" i="16"/>
  <c r="G26" i="16"/>
  <c r="F26" i="16"/>
  <c r="E26" i="16"/>
  <c r="D26" i="16"/>
  <c r="A36" i="24"/>
  <c r="A37" i="24"/>
  <c r="A38" i="24"/>
  <c r="A35" i="24"/>
  <c r="M24" i="16"/>
  <c r="H32" i="24"/>
  <c r="M25" i="16"/>
  <c r="H33" i="24"/>
  <c r="M22" i="16"/>
  <c r="H30" i="24"/>
  <c r="M23" i="16"/>
  <c r="H31" i="24"/>
  <c r="A23" i="16"/>
  <c r="A24" i="16"/>
  <c r="A25" i="16"/>
  <c r="A22" i="16"/>
  <c r="A31" i="24"/>
  <c r="A32" i="24"/>
  <c r="A33" i="24"/>
  <c r="A30" i="24"/>
  <c r="H32" i="33"/>
  <c r="D36" i="24"/>
  <c r="H33" i="33"/>
  <c r="D37" i="24"/>
  <c r="H34" i="33"/>
  <c r="D38" i="24"/>
  <c r="H31" i="33"/>
  <c r="D35" i="24" s="1"/>
  <c r="H27" i="33"/>
  <c r="D31" i="24"/>
  <c r="F31" i="24"/>
  <c r="H28" i="33"/>
  <c r="D32" i="24"/>
  <c r="F32" i="24"/>
  <c r="H29" i="33"/>
  <c r="D33" i="24"/>
  <c r="F33" i="24"/>
  <c r="H26" i="33"/>
  <c r="D30" i="24"/>
  <c r="F30" i="24"/>
  <c r="I27" i="33"/>
  <c r="G31" i="24"/>
  <c r="J31" i="24"/>
  <c r="I28" i="33"/>
  <c r="G32" i="24" s="1"/>
  <c r="J32" i="24" s="1"/>
  <c r="I29" i="33"/>
  <c r="G33" i="24"/>
  <c r="J33" i="24"/>
  <c r="I31" i="33"/>
  <c r="H14" i="23" s="1"/>
  <c r="I32" i="33"/>
  <c r="G36" i="24"/>
  <c r="J36" i="24"/>
  <c r="I33" i="33"/>
  <c r="G37" i="24"/>
  <c r="I34" i="33"/>
  <c r="G38" i="24"/>
  <c r="J38" i="24"/>
  <c r="I26" i="33"/>
  <c r="G30" i="24"/>
  <c r="J30" i="24"/>
  <c r="F35" i="33"/>
  <c r="E8" i="15" s="1"/>
  <c r="B17" i="15" s="1"/>
  <c r="D35" i="33"/>
  <c r="E7" i="15" s="1"/>
  <c r="B14" i="15" s="1"/>
  <c r="B35" i="33"/>
  <c r="E6" i="15" s="1"/>
  <c r="O13" i="35"/>
  <c r="Q13" i="35" s="1"/>
  <c r="D120" i="1" s="1"/>
  <c r="F120" i="1" s="1"/>
  <c r="O12" i="35"/>
  <c r="Q12" i="35" s="1"/>
  <c r="D119" i="1" s="1"/>
  <c r="F119" i="1" s="1"/>
  <c r="O11" i="35"/>
  <c r="Q11" i="35" s="1"/>
  <c r="D118" i="1" s="1"/>
  <c r="F118" i="1" s="1"/>
  <c r="O10" i="35"/>
  <c r="Q10" i="35" s="1"/>
  <c r="D117" i="1" s="1"/>
  <c r="F117" i="1" s="1"/>
  <c r="F24" i="23"/>
  <c r="H20" i="23"/>
  <c r="H21" i="23"/>
  <c r="H22" i="23"/>
  <c r="C6" i="15"/>
  <c r="H21" i="15" s="1"/>
  <c r="C7" i="15"/>
  <c r="H23" i="15"/>
  <c r="C8" i="15"/>
  <c r="H25" i="15" s="1"/>
  <c r="H10" i="33"/>
  <c r="D13" i="24" s="1"/>
  <c r="H11" i="33"/>
  <c r="D14" i="24" s="1"/>
  <c r="F14" i="24" s="1"/>
  <c r="H12" i="33"/>
  <c r="D15" i="24"/>
  <c r="F15" i="24"/>
  <c r="H13" i="33"/>
  <c r="H14" i="33"/>
  <c r="H15" i="33"/>
  <c r="H16" i="33"/>
  <c r="H17" i="33"/>
  <c r="H18" i="33"/>
  <c r="H19" i="33"/>
  <c r="H20" i="33"/>
  <c r="H21" i="33"/>
  <c r="H22" i="33"/>
  <c r="H23" i="33"/>
  <c r="H24" i="33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I10" i="33"/>
  <c r="G13" i="24" s="1"/>
  <c r="J13" i="24" s="1"/>
  <c r="I11" i="33"/>
  <c r="G14" i="24" s="1"/>
  <c r="J14" i="24" s="1"/>
  <c r="M8" i="16"/>
  <c r="H14" i="24"/>
  <c r="I12" i="33"/>
  <c r="I13" i="33"/>
  <c r="I14" i="33"/>
  <c r="I15" i="33"/>
  <c r="I16" i="33"/>
  <c r="I17" i="33"/>
  <c r="I18" i="33"/>
  <c r="I19" i="33"/>
  <c r="I20" i="33"/>
  <c r="G23" i="24"/>
  <c r="I21" i="33"/>
  <c r="I22" i="33"/>
  <c r="I23" i="33"/>
  <c r="I24" i="33"/>
  <c r="O5" i="4"/>
  <c r="O6" i="4"/>
  <c r="Q6" i="4" s="1"/>
  <c r="D76" i="1" s="1"/>
  <c r="F76" i="1" s="1"/>
  <c r="O7" i="4"/>
  <c r="Q7" i="4" s="1"/>
  <c r="D78" i="1" s="1"/>
  <c r="F78" i="1" s="1"/>
  <c r="O8" i="4"/>
  <c r="Q8" i="4" s="1"/>
  <c r="D80" i="1" s="1"/>
  <c r="F80" i="1" s="1"/>
  <c r="O9" i="4"/>
  <c r="Q9" i="4" s="1"/>
  <c r="D81" i="1" s="1"/>
  <c r="F81" i="1" s="1"/>
  <c r="O10" i="4"/>
  <c r="Q10" i="4" s="1"/>
  <c r="D82" i="1" s="1"/>
  <c r="F82" i="1" s="1"/>
  <c r="O11" i="4"/>
  <c r="Q11" i="4" s="1"/>
  <c r="D83" i="1" s="1"/>
  <c r="F83" i="1" s="1"/>
  <c r="O5" i="31"/>
  <c r="Q5" i="31" s="1"/>
  <c r="D149" i="1" s="1"/>
  <c r="F149" i="1" s="1"/>
  <c r="G15" i="24"/>
  <c r="J15" i="24" s="1"/>
  <c r="G16" i="24"/>
  <c r="G17" i="24"/>
  <c r="G18" i="24"/>
  <c r="G19" i="24"/>
  <c r="G20" i="24"/>
  <c r="G21" i="24"/>
  <c r="G22" i="24"/>
  <c r="G24" i="24"/>
  <c r="G25" i="24"/>
  <c r="G26" i="24"/>
  <c r="G27" i="24"/>
  <c r="D16" i="24"/>
  <c r="D17" i="24"/>
  <c r="F17" i="24"/>
  <c r="D18" i="24"/>
  <c r="D19" i="24"/>
  <c r="F19" i="24"/>
  <c r="D20" i="24"/>
  <c r="D21" i="24"/>
  <c r="F21" i="24"/>
  <c r="D22" i="24"/>
  <c r="D23" i="24"/>
  <c r="F23" i="24"/>
  <c r="D24" i="24"/>
  <c r="D25" i="24"/>
  <c r="F25" i="24"/>
  <c r="D26" i="24"/>
  <c r="D27" i="24"/>
  <c r="F27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F16" i="24"/>
  <c r="F18" i="24"/>
  <c r="F20" i="24"/>
  <c r="F22" i="24"/>
  <c r="F24" i="24"/>
  <c r="F26" i="24"/>
  <c r="D4" i="24"/>
  <c r="M9" i="16"/>
  <c r="H15" i="24"/>
  <c r="M10" i="16"/>
  <c r="H16" i="24"/>
  <c r="J16" i="24"/>
  <c r="M11" i="16"/>
  <c r="H17" i="24"/>
  <c r="J17" i="24"/>
  <c r="M12" i="16"/>
  <c r="H18" i="24"/>
  <c r="J18" i="24"/>
  <c r="M13" i="16"/>
  <c r="H19" i="24"/>
  <c r="J19" i="24"/>
  <c r="M14" i="16"/>
  <c r="H20" i="24"/>
  <c r="J20" i="24"/>
  <c r="M15" i="16"/>
  <c r="H21" i="24"/>
  <c r="J21" i="24"/>
  <c r="M16" i="16"/>
  <c r="H22" i="24"/>
  <c r="M17" i="16"/>
  <c r="H23" i="24"/>
  <c r="M18" i="16"/>
  <c r="H24" i="24"/>
  <c r="J24" i="24"/>
  <c r="M19" i="16"/>
  <c r="H25" i="24"/>
  <c r="J25" i="24"/>
  <c r="M20" i="16"/>
  <c r="H26" i="24"/>
  <c r="J26" i="24"/>
  <c r="M21" i="16"/>
  <c r="H27" i="24"/>
  <c r="J27" i="24"/>
  <c r="M7" i="16"/>
  <c r="H13" i="24"/>
  <c r="J22" i="24"/>
  <c r="J23" i="24"/>
  <c r="M27" i="16"/>
  <c r="H39" i="24"/>
  <c r="F14" i="23"/>
  <c r="J37" i="24"/>
  <c r="J365" i="1" l="1"/>
  <c r="F132" i="1"/>
  <c r="F171" i="1"/>
  <c r="F294" i="1"/>
  <c r="F333" i="1"/>
  <c r="Q415" i="1"/>
  <c r="O54" i="1" s="1"/>
  <c r="O56" i="1" s="1"/>
  <c r="O59" i="1" s="1"/>
  <c r="A3" i="15" s="1"/>
  <c r="G35" i="24"/>
  <c r="J35" i="24" s="1"/>
  <c r="D7" i="24" s="1"/>
  <c r="D39" i="24"/>
  <c r="F13" i="24"/>
  <c r="F39" i="24" s="1"/>
  <c r="B11" i="15"/>
  <c r="E9" i="15"/>
  <c r="H35" i="33"/>
  <c r="C38" i="33" s="1"/>
  <c r="I35" i="33"/>
  <c r="Q5" i="4"/>
  <c r="G39" i="24"/>
  <c r="J39" i="24" l="1"/>
  <c r="D75" i="1"/>
  <c r="F75" i="1" s="1"/>
  <c r="F97" i="1" s="1"/>
  <c r="C12" i="15"/>
  <c r="F11" i="15" s="1"/>
  <c r="C21" i="15" s="1"/>
  <c r="C15" i="15"/>
  <c r="F14" i="15" s="1"/>
  <c r="C23" i="15" s="1"/>
  <c r="E37" i="15"/>
  <c r="C18" i="15"/>
  <c r="F17" i="15" s="1"/>
  <c r="C25" i="15" s="1"/>
  <c r="A21" i="15" l="1"/>
  <c r="F21" i="15" s="1"/>
  <c r="J21" i="15" s="1"/>
  <c r="A23" i="15" l="1"/>
  <c r="F23" i="15" s="1"/>
  <c r="J23" i="15" s="1"/>
  <c r="A25" i="15"/>
  <c r="F25" i="15" s="1"/>
  <c r="J25" i="15" s="1"/>
  <c r="J29" i="15" l="1"/>
  <c r="C37" i="33" s="1"/>
  <c r="C39" i="33" s="1"/>
  <c r="H7" i="23" l="1"/>
  <c r="H16" i="23" s="1"/>
  <c r="F19" i="23" s="1"/>
  <c r="H19" i="23" s="1"/>
  <c r="H23" i="23" s="1"/>
  <c r="D24" i="23" s="1"/>
  <c r="H24" i="23" s="1"/>
  <c r="F25" i="23" s="1"/>
  <c r="H25" i="23" s="1"/>
  <c r="D6" i="24"/>
  <c r="D8" i="24" s="1"/>
  <c r="I16" i="24" s="1"/>
  <c r="K16" i="24" s="1"/>
  <c r="D36" i="15"/>
  <c r="G36" i="15" s="1"/>
  <c r="I19" i="24" l="1"/>
  <c r="K19" i="24" s="1"/>
  <c r="I20" i="24"/>
  <c r="K20" i="24" s="1"/>
  <c r="I18" i="24"/>
  <c r="K18" i="24" s="1"/>
  <c r="I30" i="24"/>
  <c r="K30" i="24" s="1"/>
  <c r="I31" i="24"/>
  <c r="K31" i="24" s="1"/>
  <c r="I27" i="24"/>
  <c r="K27" i="24" s="1"/>
  <c r="I25" i="24"/>
  <c r="K25" i="24" s="1"/>
  <c r="I22" i="24"/>
  <c r="K22" i="24" s="1"/>
  <c r="I24" i="24"/>
  <c r="K24" i="24" s="1"/>
  <c r="I17" i="24"/>
  <c r="K17" i="24" s="1"/>
  <c r="I21" i="24"/>
  <c r="K21" i="24" s="1"/>
  <c r="I13" i="24"/>
  <c r="K13" i="24" s="1"/>
  <c r="K39" i="24" s="1"/>
  <c r="L39" i="24" s="1"/>
  <c r="I23" i="24"/>
  <c r="K23" i="24" s="1"/>
  <c r="I15" i="24"/>
  <c r="K15" i="24" s="1"/>
  <c r="I14" i="24"/>
  <c r="K14" i="24" s="1"/>
  <c r="F26" i="23"/>
  <c r="H26" i="23" s="1"/>
  <c r="I32" i="24"/>
  <c r="K32" i="24" s="1"/>
  <c r="I33" i="24"/>
  <c r="K33" i="24" s="1"/>
  <c r="I26" i="24"/>
  <c r="K26" i="24" s="1"/>
  <c r="I39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  <author>asennus</author>
  </authors>
  <commentList>
    <comment ref="K56" authorId="0" shapeId="0" xr:uid="{C013A252-C4E7-4737-B28D-CB56D158F377}">
      <text>
        <r>
          <rPr>
            <b/>
            <sz val="9"/>
            <color indexed="81"/>
            <rFont val="Tahoma"/>
            <family val="2"/>
          </rPr>
          <t>Lisää tähän saneerauslisä saneerauskohteessa  tes s. 163</t>
        </r>
      </text>
    </comment>
    <comment ref="G69" authorId="0" shapeId="0" xr:uid="{65A4839D-325A-4D0C-9803-3D969711D638}">
      <text>
        <r>
          <rPr>
            <b/>
            <sz val="9"/>
            <color indexed="81"/>
            <rFont val="Tahoma"/>
            <family val="2"/>
          </rPr>
          <t xml:space="preserve">Tes sivu 175 ja 176
Olosuhdelisät
</t>
        </r>
        <r>
          <rPr>
            <sz val="9"/>
            <color indexed="81"/>
            <rFont val="Tahoma"/>
            <family val="2"/>
          </rPr>
          <t>Matalantilanlisä
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>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70" authorId="1" shapeId="0" xr:uid="{1744C2B0-B8C8-44F8-80D4-88E384535BBF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70" authorId="0" shapeId="0" xr:uid="{D6FFCC3F-9B9E-4FFE-9EC3-AB647603C3A6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71" authorId="0" shapeId="0" xr:uid="{4BD0EC2F-A913-4048-B48D-0D1F53958458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71" authorId="0" shapeId="0" xr:uid="{BB73B8E8-DFE1-41D2-8500-01428E1FD90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71" authorId="0" shapeId="0" xr:uid="{211F5553-D244-4546-9959-8638B4FC8238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71" authorId="0" shapeId="0" xr:uid="{AD232754-9FFD-4366-AEE5-773DEBDCAFF7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71" authorId="0" shapeId="0" xr:uid="{22BDEE10-A396-4FA0-9092-1AFD7FEAC39D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71" authorId="0" shapeId="0" xr:uid="{BF4FDEE1-EE3C-458D-9DD2-ABA45FE5A99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71" authorId="0" shapeId="0" xr:uid="{E69618F3-7A97-4C1D-95E7-DD442BAA4232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71" authorId="0" shapeId="0" xr:uid="{17A19193-0DDA-40C6-95E8-703526BFCB76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J72" authorId="1" shapeId="0" xr:uid="{7A056FD9-7E90-457E-919B-F3DF3DBA681B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2" authorId="1" shapeId="0" xr:uid="{4A549E77-D1D0-4D6E-830F-93D351E02B50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2" authorId="1" shapeId="0" xr:uid="{163E8E5D-73BA-4576-80A3-0EA7600213CE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2" authorId="1" shapeId="0" xr:uid="{D53F1838-5614-4323-84CA-E3293AAA649B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2" authorId="1" shapeId="0" xr:uid="{57ABD7D3-8BB0-4751-9B87-22EE8661B382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Valitse alasvetovalikosta haitta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4" authorId="0" shapeId="0" xr:uid="{63E16CDD-4627-4A26-AA3A-32402AC7B152}">
      <text>
        <r>
          <rPr>
            <b/>
            <sz val="9"/>
            <color indexed="81"/>
            <rFont val="Tahoma"/>
            <family val="2"/>
          </rPr>
          <t xml:space="preserve">Tes sivu 175 ja 176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>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05" authorId="1" shapeId="0" xr:uid="{5BB543B7-956D-493A-B160-9F701CB7105B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105" authorId="0" shapeId="0" xr:uid="{E1CA3171-EA3F-4827-8DE5-72A5F0D82A46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106" authorId="1" shapeId="0" xr:uid="{09351FA7-50F7-4012-8DB2-3529269B6BC0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106" authorId="1" shapeId="0" xr:uid="{27758B74-6D3A-443D-B806-4275F70F9FE7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106" authorId="1" shapeId="0" xr:uid="{DFE5BBC3-4F87-45DC-86AC-78EE4BD98C9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106" authorId="1" shapeId="0" xr:uid="{7BDA757D-2E96-4E87-9950-92BB672FC6C1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106" authorId="1" shapeId="0" xr:uid="{E6FA1AFD-BC01-46FB-929B-9749188C9FBC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106" authorId="0" shapeId="0" xr:uid="{8D3DCD13-530B-4A48-B966-470AE41F064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106" authorId="0" shapeId="0" xr:uid="{023073BC-2C6A-4312-9D07-050006F84A39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106" authorId="0" shapeId="0" xr:uid="{1AE14DBC-F1C8-4032-923E-6A79221E44B1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143" authorId="0" shapeId="0" xr:uid="{EE17B8D3-A7A6-4C0B-A188-68F88B77063E}">
      <text>
        <r>
          <rPr>
            <b/>
            <sz val="9"/>
            <color indexed="81"/>
            <rFont val="Tahoma"/>
            <family val="2"/>
          </rPr>
          <t xml:space="preserve">Tes sivu 175 ja 176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>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44" authorId="1" shapeId="0" xr:uid="{2818BD7F-BE7A-43CF-92AF-8AD3F79894D8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144" authorId="0" shapeId="0" xr:uid="{41565A4F-949D-41CC-B808-4DC8619E82D8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145" authorId="1" shapeId="0" xr:uid="{C669DB45-DC02-4842-87CA-4124D467C7CF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145" authorId="1" shapeId="0" xr:uid="{E4A1632A-4EF3-4A68-9826-3077590ECF6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145" authorId="1" shapeId="0" xr:uid="{40C82BA8-5F8E-4B30-8CCE-47094099680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145" authorId="1" shapeId="0" xr:uid="{9B8438EF-6CCF-40BA-BA31-191E9B0BC9DC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145" authorId="1" shapeId="0" xr:uid="{A982F585-9A86-4AB7-BB98-BF94C293AE4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145" authorId="0" shapeId="0" xr:uid="{B28B8ACE-B0F2-4C4B-879F-3D49466A57E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145" authorId="0" shapeId="0" xr:uid="{E0B9F4FA-80A3-46E0-9F11-98F985A21503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145" authorId="0" shapeId="0" xr:uid="{61E13192-A935-45E5-838D-5ADDD436C1B0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K184" authorId="0" shapeId="0" xr:uid="{88818687-7ADF-4BA2-8068-20013C9D3961}">
      <text>
        <r>
          <rPr>
            <b/>
            <sz val="9"/>
            <color indexed="81"/>
            <rFont val="Tahoma"/>
            <family val="2"/>
          </rPr>
          <t xml:space="preserve">Tes sivu 175 ja 176
Vaativuuslisä
</t>
        </r>
        <r>
          <rPr>
            <sz val="9"/>
            <color indexed="81"/>
            <rFont val="Tahoma"/>
            <family val="2"/>
          </rPr>
          <t xml:space="preserve">Luokkajitsattavat teräsputket +20 %
</t>
        </r>
        <r>
          <rPr>
            <b/>
            <sz val="9"/>
            <color indexed="81"/>
            <rFont val="Tahoma"/>
            <family val="2"/>
          </rPr>
          <t xml:space="preserve">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</t>
        </r>
        <r>
          <rPr>
            <sz val="9"/>
            <color indexed="81"/>
            <rFont val="Tahoma"/>
            <family val="2"/>
          </rPr>
          <t xml:space="preserve"> 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</t>
        </r>
        <r>
          <rPr>
            <sz val="9"/>
            <color indexed="81"/>
            <rFont val="Tahoma"/>
            <family val="2"/>
          </rPr>
          <t xml:space="preserve"> 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185" authorId="1" shapeId="0" xr:uid="{07B57832-63EC-49A3-828A-A4C5432D66EC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185" authorId="0" shapeId="0" xr:uid="{B5A87EE4-EF55-4FE3-86D2-C0DA40964FBE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186" authorId="1" shapeId="0" xr:uid="{ED4E1F9B-7176-4092-9889-6BB32AFC519D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186" authorId="1" shapeId="0" xr:uid="{08F93BF7-2C63-433E-B713-657387493AE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186" authorId="1" shapeId="0" xr:uid="{E68B9318-79F7-4376-A419-3CC0DA273E4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186" authorId="1" shapeId="0" xr:uid="{031243CE-8A53-48EF-A003-4131AB674172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186" authorId="1" shapeId="0" xr:uid="{B920292B-0859-47F2-9E19-01071C1A0A9D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186" authorId="0" shapeId="0" xr:uid="{E3045E5F-94AA-4EDB-97D4-335C09A5D2C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186" authorId="0" shapeId="0" xr:uid="{C0A3BF94-E6B1-40F7-947E-F101434C7A74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186" authorId="0" shapeId="0" xr:uid="{E98DC363-3795-4BEE-A08F-BA6AC494844C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224" authorId="0" shapeId="0" xr:uid="{FDBEB991-F06C-42D0-8C81-25A5B6245C38}">
      <text>
        <r>
          <rPr>
            <b/>
            <sz val="9"/>
            <color indexed="81"/>
            <rFont val="Tahoma"/>
            <family val="2"/>
          </rPr>
          <t xml:space="preserve">Tes sivu 175 ja 176
Olosuhdelisät
Matalantilanlisä
</t>
        </r>
        <r>
          <rPr>
            <sz val="9"/>
            <color indexed="81"/>
            <rFont val="Tahoma"/>
            <family val="2"/>
          </rPr>
          <t>Vapaan työskentelytilan korkeus 0,9 metriä + 50 %
Vapaan työskentelytilan korkeus 1,8 metriä + 25 %</t>
        </r>
        <r>
          <rPr>
            <b/>
            <sz val="9"/>
            <color indexed="81"/>
            <rFont val="Tahoma"/>
            <family val="2"/>
          </rPr>
          <t xml:space="preserve">
Korkeuslisä
a)</t>
        </r>
        <r>
          <rPr>
            <sz val="9"/>
            <color indexed="81"/>
            <rFont val="Tahoma"/>
            <family val="2"/>
          </rPr>
          <t xml:space="preserve"> Asennettaessa putkia tai laitteita, joiden alin pinta lattia- tai vastaavasta tasosta on neljä (4) metriä, korotetaan normiaikoja 5 %. Korkeuden kasvaessa tästä maksetaan kultakin täydeltä kahdelta (2) metriltä 5 %:n korotus normiaikoihin.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25" authorId="1" shapeId="0" xr:uid="{13416D40-3033-4664-A515-443C9CCEC1B9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225" authorId="0" shapeId="0" xr:uid="{5AD40ECA-88D8-4686-8F51-A6594C65FF3E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226" authorId="1" shapeId="0" xr:uid="{8EDACF6B-BB24-4C50-BA77-983060ABEE3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226" authorId="1" shapeId="0" xr:uid="{4903AB2C-CAF2-4E54-A012-3B82975C9701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226" authorId="1" shapeId="0" xr:uid="{D9429778-F397-461E-B9FA-704D7CB9B0B1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226" authorId="1" shapeId="0" xr:uid="{C9BAE610-41D0-4F9D-A5C4-A5BA6F0EC69A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226" authorId="1" shapeId="0" xr:uid="{B95B8F28-F378-4ADF-BED2-61986079BC95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226" authorId="0" shapeId="0" xr:uid="{53CF926A-7F34-4D48-9B6B-7C1304FCB77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226" authorId="0" shapeId="0" xr:uid="{B532D53F-8E21-429B-9CCA-4C94C03EF8B7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226" authorId="0" shapeId="0" xr:uid="{6691AE57-C079-471F-A081-5DD7F43D96A0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266" authorId="0" shapeId="0" xr:uid="{3D25437E-93F2-46E0-9D97-F67B3D931A32}">
      <text>
        <r>
          <rPr>
            <b/>
            <sz val="9"/>
            <color indexed="81"/>
            <rFont val="Tahoma"/>
            <family val="2"/>
          </rPr>
          <t xml:space="preserve">Tes sivu 175 ja 176
Olosuhdelisät
Matalantilanlisä
</t>
        </r>
        <r>
          <rPr>
            <sz val="9"/>
            <color indexed="81"/>
            <rFont val="Tahoma"/>
            <family val="2"/>
          </rPr>
          <t xml:space="preserve">Vapaan työskentelytilan korkeus 0,9 metriä + 50 %
Vapaan työskentelytilan korkeus 1,8 metriä + 25 %
</t>
        </r>
        <r>
          <rPr>
            <b/>
            <sz val="9"/>
            <color indexed="81"/>
            <rFont val="Tahoma"/>
            <family val="2"/>
          </rPr>
          <t xml:space="preserve">
Korkeuslisä
a)</t>
        </r>
        <r>
          <rPr>
            <sz val="9"/>
            <color indexed="81"/>
            <rFont val="Tahoma"/>
            <family val="2"/>
          </rPr>
          <t xml:space="preserve"> Asennettaessa putkia tai laitteita, joiden alin pinta lattia- tai vastaavasta tasosta on neljä (4) metriä, korotetaan normiaikoja 5 %. Korkeuden kasvaessa tästä maksetaan kultakin täydeltä kahdelta (2) metriltä 5 %:n korotus normiaikoihin.
</t>
        </r>
        <r>
          <rPr>
            <b/>
            <sz val="9"/>
            <color indexed="81"/>
            <rFont val="Tahoma"/>
            <family val="2"/>
          </rPr>
          <t xml:space="preserve">b) </t>
        </r>
        <r>
          <rPr>
            <sz val="9"/>
            <color indexed="81"/>
            <rFont val="Tahoma"/>
            <family val="2"/>
          </rPr>
          <t>Käytettäessä ajettavia henkilönostimia kahdeksan (8) metrin korkeudessa, korotetaan normiaikoja 5 %. Korkeuden kasvaessa tästä maksetaan kultakin täydeltä kahdelta (2) metriltä 5 % korotus urakkahintoihin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J267" authorId="1" shapeId="0" xr:uid="{A4E88910-B0AA-40C3-BD40-304A23C41E64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267" authorId="0" shapeId="0" xr:uid="{548FBE1B-6D5D-4937-8E57-CBB7C86E84AF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268" authorId="1" shapeId="0" xr:uid="{110C22FA-EBC7-47E7-82F6-290F261641D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268" authorId="1" shapeId="0" xr:uid="{0BAFCE39-BF65-4CD4-8929-A9D81DFC83C0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268" authorId="1" shapeId="0" xr:uid="{FD5AD4A3-AC2C-4418-BC4C-6078A5CC0EE4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268" authorId="1" shapeId="0" xr:uid="{C61475F6-CC49-4515-BF4A-92E5B427AEA2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268" authorId="1" shapeId="0" xr:uid="{DF6C53C0-4092-4300-A5E9-358086DF14FB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268" authorId="0" shapeId="0" xr:uid="{F86E4453-3C78-4FAC-92FC-AD36B561C355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268" authorId="0" shapeId="0" xr:uid="{84ECB528-78ED-4186-AFB1-8EBB6CE7220D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268" authorId="0" shapeId="0" xr:uid="{38287A23-44F5-49E8-AEC3-E95B7C819F4F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G305" authorId="0" shapeId="0" xr:uid="{848639E6-DD3A-4BED-823A-6DC68D4FFEB9}">
      <text>
        <r>
          <rPr>
            <b/>
            <sz val="9"/>
            <color indexed="81"/>
            <rFont val="Tahoma"/>
            <family val="2"/>
          </rPr>
          <t xml:space="preserve">Tes sivu 175 ja 176
Olosuhdelisät
Matalantilanlisä
</t>
        </r>
        <r>
          <rPr>
            <sz val="9"/>
            <color indexed="81"/>
            <rFont val="Tahoma"/>
            <family val="2"/>
          </rPr>
          <t xml:space="preserve">Vapaan työskentelytilan korkeus 0,9 metriä + 50 %
Vapaan työskentelytilan korkeus 1,8 metriä + 25 %
</t>
        </r>
        <r>
          <rPr>
            <b/>
            <sz val="9"/>
            <color indexed="81"/>
            <rFont val="Tahoma"/>
            <family val="2"/>
          </rPr>
          <t xml:space="preserve">
Korkeuslisä
a) </t>
        </r>
        <r>
          <rPr>
            <sz val="9"/>
            <color indexed="81"/>
            <rFont val="Tahoma"/>
            <family val="2"/>
          </rPr>
          <t xml:space="preserve">Asennettaessa putkia tai laitteita, joiden alin pinta lattia- tai vastaavasta tasosta on neljä (4) metriä, korotetaan normiaikoja 5 %. Korkeuden kasvaessa tästä maksetaan kultakin täydeltä kahdelta (2) metriltä 5 %:n korotus normiaikoihin.
</t>
        </r>
        <r>
          <rPr>
            <b/>
            <sz val="9"/>
            <color indexed="81"/>
            <rFont val="Tahoma"/>
            <family val="2"/>
          </rPr>
          <t xml:space="preserve">
b) </t>
        </r>
        <r>
          <rPr>
            <sz val="9"/>
            <color indexed="81"/>
            <rFont val="Tahoma"/>
            <family val="2"/>
          </rPr>
          <t xml:space="preserve">Käytettäessä ajettavia henkilönostimia kahdeksan (8) metrin korkeudessa, korotetaan normiaikoja 5 %. Korkeuden kasvaessa tästä maksetaan kultakin täydeltä kahdelta (2) metriltä 5 % korotus urakkahintoihin
</t>
        </r>
      </text>
    </comment>
    <comment ref="J306" authorId="1" shapeId="0" xr:uid="{1BD0FBAE-4BB8-46D7-BF53-701A2FD939A1}">
      <text>
        <r>
          <rPr>
            <b/>
            <sz val="9"/>
            <color indexed="81"/>
            <rFont val="Tahoma"/>
            <family val="2"/>
          </rPr>
          <t xml:space="preserve">Huom!
</t>
        </r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306" authorId="0" shapeId="0" xr:uid="{1244437B-7444-4853-BAC9-A1A870AB3071}">
      <text>
        <r>
          <rPr>
            <sz val="9"/>
            <color indexed="81"/>
            <rFont val="Tahoma"/>
            <family val="2"/>
          </rPr>
          <t>Huom!
Lisää näihin soluihin esivalmistevähennys alue</t>
        </r>
      </text>
    </comment>
    <comment ref="J307" authorId="1" shapeId="0" xr:uid="{47D2633C-4FB0-4198-A9C7-2F82B001F684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K307" authorId="1" shapeId="0" xr:uid="{A6617113-E684-4EDF-B52F-9B1EF14DA5A0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L307" authorId="1" shapeId="0" xr:uid="{8F010262-2A7D-4B47-AC78-4722A66056AE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M307" authorId="1" shapeId="0" xr:uid="{C24DE657-35C8-4DC3-B9AF-ADA62C61C039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N307" authorId="1" shapeId="0" xr:uid="{5C2505CD-42BD-4891-9F63-E2376BF2D4A2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O307" authorId="0" shapeId="0" xr:uid="{5E22863C-F12C-4E92-8063-3A61ECB9C8B5}">
      <text>
        <r>
          <rPr>
            <sz val="9"/>
            <color indexed="81"/>
            <rFont val="Tahoma"/>
            <family val="2"/>
          </rPr>
          <t>HUOM!
Valitse alasvetovalikosta haitta %</t>
        </r>
      </text>
    </comment>
    <comment ref="P307" authorId="0" shapeId="0" xr:uid="{13BD254F-221A-4354-BB94-BD7CF5E4F61D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  <comment ref="Q307" authorId="0" shapeId="0" xr:uid="{99F2F6F5-FE73-4231-AEAE-5FD0445D139A}">
      <text>
        <r>
          <rPr>
            <sz val="9"/>
            <color indexed="81"/>
            <rFont val="Tahoma"/>
            <family val="2"/>
          </rPr>
          <t>HUOM!
Valitse alasvetovalikosta esivalmistevähennys %</t>
        </r>
      </text>
    </comment>
  </commentList>
</comments>
</file>

<file path=xl/sharedStrings.xml><?xml version="1.0" encoding="utf-8"?>
<sst xmlns="http://schemas.openxmlformats.org/spreadsheetml/2006/main" count="685" uniqueCount="240">
  <si>
    <t>Tavaratunnus</t>
  </si>
  <si>
    <t>Nimike</t>
  </si>
  <si>
    <t>Normiaika NH/m</t>
  </si>
  <si>
    <t>Yhteensä NH</t>
  </si>
  <si>
    <t>Määrä m</t>
  </si>
  <si>
    <t>NORMIAIKASUMMA</t>
  </si>
  <si>
    <t xml:space="preserve">NORMIAIKASUMMA </t>
  </si>
  <si>
    <t>DU</t>
  </si>
  <si>
    <t>Määrä</t>
  </si>
  <si>
    <t>Normiaika</t>
  </si>
  <si>
    <t>yhteensä</t>
  </si>
  <si>
    <t>NH</t>
  </si>
  <si>
    <t>PÄIVÄMÄÄRÄ</t>
  </si>
  <si>
    <t>YHT</t>
  </si>
  <si>
    <t>PALAUTUS</t>
  </si>
  <si>
    <t>JÄÄ</t>
  </si>
  <si>
    <t>KPL</t>
  </si>
  <si>
    <t>Välimittaus</t>
  </si>
  <si>
    <t>Loppumittaus</t>
  </si>
  <si>
    <t xml:space="preserve">                                                                                                       </t>
  </si>
  <si>
    <t xml:space="preserve"> </t>
  </si>
  <si>
    <t>%</t>
  </si>
  <si>
    <t xml:space="preserve">            </t>
  </si>
  <si>
    <t>yhteensä  NH</t>
  </si>
  <si>
    <t>VAATIVUUSLISÄT JA OLOSUHDELISÄT</t>
  </si>
  <si>
    <t>URAKKA</t>
  </si>
  <si>
    <t>VÄLIPOHJAT</t>
  </si>
  <si>
    <t>yht</t>
  </si>
  <si>
    <t>välipohjat yht</t>
  </si>
  <si>
    <t xml:space="preserve">URAKKASUMMA </t>
  </si>
  <si>
    <t>URAKKATUNNIT</t>
  </si>
  <si>
    <t>h</t>
  </si>
  <si>
    <t>NHK- MUUTTUU KESKEN URAKAN</t>
  </si>
  <si>
    <t>NHK 1</t>
  </si>
  <si>
    <t>H</t>
  </si>
  <si>
    <t>NHK 2</t>
  </si>
  <si>
    <t>x</t>
  </si>
  <si>
    <t>=</t>
  </si>
  <si>
    <t>NH    X</t>
  </si>
  <si>
    <t>URAKKASUMMA</t>
  </si>
  <si>
    <t>URAKAN KESKITUNTIANSIO</t>
  </si>
  <si>
    <t>ETUMIESLISÄN LASKENTA</t>
  </si>
  <si>
    <t>Urakkasumma</t>
  </si>
  <si>
    <t>h    =</t>
  </si>
  <si>
    <t>Erotus</t>
  </si>
  <si>
    <t xml:space="preserve">      =</t>
  </si>
  <si>
    <t xml:space="preserve">Urakkasumman ja </t>
  </si>
  <si>
    <t xml:space="preserve">Miinus: ennakko x etumiestunnit </t>
  </si>
  <si>
    <t>Etumieslisää maksetaan</t>
  </si>
  <si>
    <t>1 Etumies</t>
  </si>
  <si>
    <t>h x</t>
  </si>
  <si>
    <t>maksetaan</t>
  </si>
  <si>
    <t>2 Etumies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</si>
  <si>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</si>
  <si>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</si>
  <si>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</si>
  <si>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</si>
  <si>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</si>
  <si>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</si>
  <si>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TUNNIT</t>
  </si>
  <si>
    <t>ko osuus</t>
  </si>
  <si>
    <t>OSUUS</t>
  </si>
  <si>
    <t>PALKAT YHT</t>
  </si>
  <si>
    <t>MAKSETAAN</t>
  </si>
  <si>
    <t>etusivu</t>
  </si>
  <si>
    <t>Urakkapöytäkirja</t>
  </si>
  <si>
    <t>NHK-muuttuu kesken urakan</t>
  </si>
  <si>
    <t>Etumieslisä</t>
  </si>
  <si>
    <t>Jakolista</t>
  </si>
  <si>
    <t xml:space="preserve"> NIMI</t>
  </si>
  <si>
    <t>€</t>
  </si>
  <si>
    <t>€  =</t>
  </si>
  <si>
    <t>€/h</t>
  </si>
  <si>
    <t>€ =</t>
  </si>
  <si>
    <t>€ x</t>
  </si>
  <si>
    <t>€/</t>
  </si>
  <si>
    <t>Normiaikojen summa</t>
  </si>
  <si>
    <t>päivämäärä</t>
  </si>
  <si>
    <t>etumieslisä tunnilta</t>
  </si>
  <si>
    <t>-63</t>
  </si>
  <si>
    <t>-76,1</t>
  </si>
  <si>
    <t>-88,9</t>
  </si>
  <si>
    <t>-114,3</t>
  </si>
  <si>
    <t>-139,7</t>
  </si>
  <si>
    <t>-168,3</t>
  </si>
  <si>
    <t>-219,1</t>
  </si>
  <si>
    <t xml:space="preserve">PALKKA </t>
  </si>
  <si>
    <t>URAKAN JAKO-OSUUS = PERUSPALKKA X URAKKATUNNIT</t>
  </si>
  <si>
    <t>MAKSETTU PALKKA = ULOSMAKSU X URAKKATUNNIT</t>
  </si>
  <si>
    <t>MAKSETUT PALKAT YHT. = MAKSETTU PALKKA + VÄLIPOHJAT</t>
  </si>
  <si>
    <t>MAKSETAAN = URAKKA OSUUS - MAKSETUT PALKAT YHT.</t>
  </si>
  <si>
    <t>NHK1</t>
  </si>
  <si>
    <t>NHK2</t>
  </si>
  <si>
    <t>NHK3</t>
  </si>
  <si>
    <t>yht.</t>
  </si>
  <si>
    <t>NHK 3</t>
  </si>
  <si>
    <t>Tes:n takuupalkka</t>
  </si>
  <si>
    <t>1.</t>
  </si>
  <si>
    <t>2.</t>
  </si>
  <si>
    <t>3.</t>
  </si>
  <si>
    <t>takuupalkan erotus x 5,3% = Etumieslisä</t>
  </si>
  <si>
    <t>URAKKA OSUUS = URAKAN JAKO-OSUUS X URAKKASUMMA :URAKAN JOKO-OSUUKSIEN SUMMA</t>
  </si>
  <si>
    <t>URAKKA KTA .</t>
  </si>
  <si>
    <t>Välipohjat</t>
  </si>
  <si>
    <t>normitunti kertoimet</t>
  </si>
  <si>
    <t>yht. tunnit</t>
  </si>
  <si>
    <t>yht. €</t>
  </si>
  <si>
    <t>Urakkatunnit</t>
  </si>
  <si>
    <t>asentajat</t>
  </si>
  <si>
    <t>Perustunti-palkka</t>
  </si>
  <si>
    <t>PALKKARYHMÄ 1 KUULUVAT KIRJATAAN SINISEEN OSIOON</t>
  </si>
  <si>
    <t>PALKKARYHMÄ S KIRJATAAN KELTAISEEN OSIOON</t>
  </si>
  <si>
    <t xml:space="preserve">PALKKARYHMÄ 1 KUULUVAT SINISESSÄ OSIOSSA </t>
  </si>
  <si>
    <t>Palkkaruhmä S</t>
  </si>
  <si>
    <t>PALKKARYHMÄ S KUULUVAT</t>
  </si>
  <si>
    <t xml:space="preserve">Urakanjako-osuus </t>
  </si>
  <si>
    <t>PALKKARYHMÄSSÄ 1 OLEVIEN PERUSTUNTIPALKAKSI KIRJATAAN 50% PALKKARYHMÄ 3 PALKASTA</t>
  </si>
  <si>
    <t>Takuupalkka palkkaryhmä 3  x Urakkatunnit</t>
  </si>
  <si>
    <t>Takuupalkka palkkaryhmä 1  x Urakkatunnit</t>
  </si>
  <si>
    <t>Takuupalkka palkkaryhmä s  x Urakkatunnit</t>
  </si>
  <si>
    <t>Vapaa-asennus</t>
  </si>
  <si>
    <t>Nousu tai laskuputkella</t>
  </si>
  <si>
    <t>Peiteprikalla tai asennuskehyksellä joustava putki</t>
  </si>
  <si>
    <t>Gridijärjestelmä</t>
  </si>
  <si>
    <t>Kuivajärjestelmä</t>
  </si>
  <si>
    <t>NIMIKE</t>
  </si>
  <si>
    <t>Mom. 1. SUUTTIMET URAPUTKI</t>
  </si>
  <si>
    <t>Mom. 1. SUUTTIMET URAPUTKELLA</t>
  </si>
  <si>
    <t>Mom.1. SUUTTIMET KIERREPUTKELLA</t>
  </si>
  <si>
    <t>114,3</t>
  </si>
  <si>
    <t>Mom. 3. KOJEET JA VARUSTEET</t>
  </si>
  <si>
    <t>Koko DN</t>
  </si>
  <si>
    <t>1. Märkähälytysventtiili varusteineen</t>
  </si>
  <si>
    <t>2 Kuivahälytys-, kuivajatke- tai Delugeventtiili</t>
  </si>
  <si>
    <t>4. Talojohdon liitäntävarusteet</t>
  </si>
  <si>
    <t>9. Koestuslaite</t>
  </si>
  <si>
    <t>5. Hälytyskello putkistoineen</t>
  </si>
  <si>
    <t>6. Virtauskytkin kokeiluventtiileineen</t>
  </si>
  <si>
    <t>7. VHE - pumppu putkistoineen</t>
  </si>
  <si>
    <t>8. Kompressori putkistoineen</t>
  </si>
  <si>
    <t>8. Yli menevät venttiilit</t>
  </si>
  <si>
    <t>7. Ylimenevät venttiilit</t>
  </si>
  <si>
    <t>10. Palokunnan syöttöventtiili</t>
  </si>
  <si>
    <t>11. Paineenkorotuspumput</t>
  </si>
  <si>
    <t>b) Itse tehty</t>
  </si>
  <si>
    <t>12. Vesitysastia kuivajäjestelmään                              a) Valmiina toimitettu</t>
  </si>
  <si>
    <t>Syöttörunkoputki hitsattavat</t>
  </si>
  <si>
    <t>Syöttörunkoputki puristamalla</t>
  </si>
  <si>
    <t>Suuttimet puristamalla</t>
  </si>
  <si>
    <t>Kojeet ja varusteet</t>
  </si>
  <si>
    <t>Muut sovitut</t>
  </si>
  <si>
    <t>Määrä KPL</t>
  </si>
  <si>
    <t>Normiaika NH/KPL</t>
  </si>
  <si>
    <t>Urakkalaskelma automaattisia sammutusjärjestelmiä varten</t>
  </si>
  <si>
    <t>SPRINKLERALAN URAKKAMITTAUSPÖYTÄKIRJA</t>
  </si>
  <si>
    <t>Nousu tai laskuputkelle</t>
  </si>
  <si>
    <t>Niko Räsänen</t>
  </si>
  <si>
    <t>Talotekniikka-alan LVI-Toimialan</t>
  </si>
  <si>
    <t>Lisätietoja Rakennusliitto</t>
  </si>
  <si>
    <t>niko.rasanen@rakennusliitto.fi</t>
  </si>
  <si>
    <t>puh. 040 508 7731</t>
  </si>
  <si>
    <t>Mom. 1. SUUTTIMET KIERREPUTKI</t>
  </si>
  <si>
    <t>Suuttimet</t>
  </si>
  <si>
    <t>Peiteprikalla tai asennuskehyksellä kiinteä putki</t>
  </si>
  <si>
    <t>Vapaa-asennus &gt;50</t>
  </si>
  <si>
    <t>Peiteprikalla tai asennuskehyksellä kiinteä asennus</t>
  </si>
  <si>
    <t>Välitila</t>
  </si>
  <si>
    <t>Gridijärjestelmä &lt;50</t>
  </si>
  <si>
    <t>Gridijärjestelmä &gt;50</t>
  </si>
  <si>
    <t xml:space="preserve">Gridijärjestelmä </t>
  </si>
  <si>
    <t xml:space="preserve">Välitila </t>
  </si>
  <si>
    <t>työehtosopimukseen</t>
  </si>
  <si>
    <t>Peiteprikalla tai asennus-kehyksellä joustava putki</t>
  </si>
  <si>
    <t>Mom. 1. SUUTTIMET PURISTAMALLA</t>
  </si>
  <si>
    <t>Määrä kpl</t>
  </si>
  <si>
    <t>Määrä  m</t>
  </si>
  <si>
    <t>Mom. 2. SYÖTTÖRUNKOPUTKET HITSATTAVAT</t>
  </si>
  <si>
    <t>Mom. 2. SYÖTTÖRUNKOPUTKET PURISTAMALLA</t>
  </si>
  <si>
    <t>Mom. 2. SYÖTTÖRUNKOPUTKET URALIITOKSIN</t>
  </si>
  <si>
    <t>Mom. 2.SYÖTTÖRUNKOPUTKET KIERRELIITOKSIN</t>
  </si>
  <si>
    <t>3. Glykoliasema</t>
  </si>
  <si>
    <t>a) Valmiina toimitettu</t>
  </si>
  <si>
    <t>Koko</t>
  </si>
  <si>
    <t>Suuttimet kierreputki</t>
  </si>
  <si>
    <t>Suuttimet uraputki</t>
  </si>
  <si>
    <t>Syöttörunkoputki kierreputki</t>
  </si>
  <si>
    <t>Syöttörunkoputket uraliitoksin</t>
  </si>
  <si>
    <t>ulos-maksu</t>
  </si>
  <si>
    <t>urakka- tunnit</t>
  </si>
  <si>
    <t>Haitta-           lisä%</t>
  </si>
  <si>
    <t>Haitta-  lisä%</t>
  </si>
  <si>
    <t>Haitta-lisä%</t>
  </si>
  <si>
    <t>Haitta-              lisä%</t>
  </si>
  <si>
    <t>Haitta-                         lisä%</t>
  </si>
  <si>
    <t>Haitta- lisä%</t>
  </si>
  <si>
    <t>Esivalmiste vähennys%</t>
  </si>
  <si>
    <t>Välitilasuutin</t>
  </si>
  <si>
    <t>Suutin gridijärjestelmään</t>
  </si>
  <si>
    <t>Suutin gridijärjestelmään &gt;50</t>
  </si>
  <si>
    <t>Kuivajärjestelmäsuutin</t>
  </si>
  <si>
    <t>Normaalisuutin vapaa-asennus koko &gt;50</t>
  </si>
  <si>
    <t>Normaalisuutin vapaa-asennus</t>
  </si>
  <si>
    <t xml:space="preserve">Normaalisuutin vapaa-asennus </t>
  </si>
  <si>
    <t>Normaalisuutin nousu tai laskuputkella</t>
  </si>
  <si>
    <t>Suutin peiteprikalla tai asennus-kehyksellä joustava putki</t>
  </si>
  <si>
    <t>Suutin peiteprikalla tai asen-nukehyksellä joustava putki</t>
  </si>
  <si>
    <t>Palo-osastoinista johtuva, suunnitelma-asiakirjoissa esitetty kanakointi</t>
  </si>
  <si>
    <t>NH/putki</t>
  </si>
  <si>
    <t>Norm.suutin nousu tai laskuputki</t>
  </si>
  <si>
    <t>Peiteprikalla tai asennus-kehyksellä kiinteä putki</t>
  </si>
  <si>
    <t>Hitsattavat Du</t>
  </si>
  <si>
    <t>139,7</t>
  </si>
  <si>
    <t>168,3</t>
  </si>
  <si>
    <t>219,1</t>
  </si>
  <si>
    <t>Kierreliitoksin Du</t>
  </si>
  <si>
    <t>Puristamalla Du</t>
  </si>
  <si>
    <t>Määräm</t>
  </si>
  <si>
    <t xml:space="preserve">Mom. 2. SYÖTTÖRUNKOPUTKET         </t>
  </si>
  <si>
    <t>URALIITOKSIN</t>
  </si>
  <si>
    <t>Mom. 2. SYÖTTÖRUNKOPUTKET</t>
  </si>
  <si>
    <t xml:space="preserve">PURISTAMALLA </t>
  </si>
  <si>
    <t xml:space="preserve">Mom. 2. SYÖTTÖRUNKOPUTKET           </t>
  </si>
  <si>
    <t xml:space="preserve">KIERRELIITOKSIN   </t>
  </si>
  <si>
    <t xml:space="preserve">Mom. 2. SYÖTTÖRUNKOPUTKET                  </t>
  </si>
  <si>
    <t xml:space="preserve"> HITSATTAVAT  </t>
  </si>
  <si>
    <t>SPRINKLER URAKANMITTAUSOHJELMA 2025 - 2028</t>
  </si>
  <si>
    <t>Ohjelma perustuu: Vuosien 2025-2028</t>
  </si>
  <si>
    <t>Muut sovitut työt</t>
  </si>
  <si>
    <t>Päivitetty 1.10.2025</t>
  </si>
  <si>
    <t>Päivämäärä</t>
  </si>
  <si>
    <t>Työnantaja</t>
  </si>
  <si>
    <t>Työnumero</t>
  </si>
  <si>
    <t>Työmaa</t>
  </si>
  <si>
    <t>Etumies</t>
  </si>
  <si>
    <t>Kuittaus</t>
  </si>
  <si>
    <t xml:space="preserve">Saneerauslisä%    </t>
  </si>
  <si>
    <t>Työntekijä</t>
  </si>
  <si>
    <t>Normituntien summa</t>
  </si>
  <si>
    <t>Urakan normitunnit</t>
  </si>
  <si>
    <t>Palkkaryhmä 1 perustuntipalkaksi kirjataan 50% palkkaryhmä 3:sta joka on 1.9.2025 / 9,47€, 1.6.2026 / 9,74€ ja 1.6.2027 / 9,98€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</si>
</sst>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mk&quot;;[Red]\-#,##0.00\ &quot;mk&quot;"/>
    <numFmt numFmtId="165" formatCode="0.00;[Red]0.00"/>
    <numFmt numFmtId="166" formatCode="d\.m\."/>
    <numFmt numFmtId="167" formatCode="0.000"/>
    <numFmt numFmtId="168" formatCode="0.0\ %"/>
    <numFmt numFmtId="169" formatCode="0.0"/>
    <numFmt numFmtId="170" formatCode="_-* #,##0.00\ _€_-;\-* #,##0.00\ _€_-;_-* &quot;-&quot;??\ _€_-;_-@_-"/>
    <numFmt numFmtId="171" formatCode="_-* #,##0\ _m_k_-;\-* #,##0\ _m_k_-;_-* &quot;-&quot;\ _m_k_-;_-@_-"/>
  </numFmts>
  <fonts count="5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8.8000000000000007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9"/>
      <color indexed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sz val="9"/>
      <color indexed="15"/>
      <name val="Arial"/>
      <family val="2"/>
    </font>
    <font>
      <sz val="12"/>
      <color indexed="15"/>
      <name val="Arial"/>
      <family val="2"/>
    </font>
    <font>
      <b/>
      <u/>
      <sz val="8.8000000000000007"/>
      <color indexed="12"/>
      <name val="Arial"/>
      <family val="2"/>
    </font>
    <font>
      <u/>
      <sz val="9"/>
      <color indexed="41"/>
      <name val="Arial"/>
      <family val="2"/>
    </font>
    <font>
      <sz val="9"/>
      <color indexed="41"/>
      <name val="Arial"/>
      <family val="2"/>
    </font>
    <font>
      <sz val="9"/>
      <color indexed="4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.800000000000000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.8000000000000007"/>
      <name val="Arial"/>
      <family val="2"/>
    </font>
    <font>
      <b/>
      <i/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7.5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9"/>
      <color rgb="FFFF0000"/>
      <name val="Arial"/>
      <family val="2"/>
    </font>
    <font>
      <sz val="25"/>
      <name val="Arial"/>
      <family val="2"/>
    </font>
    <font>
      <b/>
      <u/>
      <sz val="25"/>
      <color indexed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8.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70" fontId="48" fillId="0" borderId="0" applyFont="0" applyFill="0" applyBorder="0" applyAlignment="0" applyProtection="0"/>
    <xf numFmtId="0" fontId="43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5">
    <xf numFmtId="0" fontId="0" fillId="0" borderId="0" xfId="0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3" fillId="0" borderId="8" xfId="0" applyFont="1" applyBorder="1"/>
    <xf numFmtId="0" fontId="4" fillId="0" borderId="12" xfId="0" applyFont="1" applyBorder="1"/>
    <xf numFmtId="0" fontId="0" fillId="0" borderId="8" xfId="0" applyBorder="1"/>
    <xf numFmtId="0" fontId="0" fillId="0" borderId="6" xfId="0" applyBorder="1"/>
    <xf numFmtId="0" fontId="4" fillId="0" borderId="14" xfId="0" applyFont="1" applyBorder="1"/>
    <xf numFmtId="0" fontId="3" fillId="0" borderId="16" xfId="0" applyFont="1" applyBorder="1"/>
    <xf numFmtId="0" fontId="0" fillId="0" borderId="17" xfId="0" applyBorder="1"/>
    <xf numFmtId="0" fontId="3" fillId="0" borderId="11" xfId="0" applyFont="1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0" fillId="0" borderId="14" xfId="0" applyBorder="1"/>
    <xf numFmtId="0" fontId="3" fillId="0" borderId="0" xfId="0" applyFont="1"/>
    <xf numFmtId="0" fontId="6" fillId="0" borderId="6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20" xfId="0" applyBorder="1"/>
    <xf numFmtId="0" fontId="0" fillId="0" borderId="1" xfId="0" applyBorder="1"/>
    <xf numFmtId="0" fontId="11" fillId="0" borderId="0" xfId="0" applyFont="1"/>
    <xf numFmtId="0" fontId="11" fillId="0" borderId="17" xfId="0" applyFont="1" applyBorder="1"/>
    <xf numFmtId="0" fontId="1" fillId="0" borderId="17" xfId="0" applyFont="1" applyBorder="1"/>
    <xf numFmtId="0" fontId="6" fillId="0" borderId="21" xfId="0" applyFont="1" applyBorder="1" applyAlignment="1">
      <alignment wrapText="1"/>
    </xf>
    <xf numFmtId="0" fontId="9" fillId="0" borderId="21" xfId="0" applyFont="1" applyBorder="1"/>
    <xf numFmtId="0" fontId="9" fillId="0" borderId="23" xfId="0" applyFont="1" applyBorder="1"/>
    <xf numFmtId="0" fontId="9" fillId="0" borderId="1" xfId="0" applyFont="1" applyBorder="1"/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8" xfId="0" applyFont="1" applyBorder="1"/>
    <xf numFmtId="2" fontId="8" fillId="0" borderId="6" xfId="0" applyNumberFormat="1" applyFont="1" applyBorder="1" applyAlignment="1">
      <alignment horizontal="center"/>
    </xf>
    <xf numFmtId="0" fontId="8" fillId="0" borderId="25" xfId="0" applyFont="1" applyBorder="1"/>
    <xf numFmtId="0" fontId="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9" fontId="4" fillId="0" borderId="0" xfId="0" applyNumberFormat="1" applyFont="1"/>
    <xf numFmtId="0" fontId="5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2" fillId="0" borderId="0" xfId="0" applyNumberFormat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3" fillId="2" borderId="0" xfId="0" applyFont="1" applyFill="1"/>
    <xf numFmtId="0" fontId="9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28" xfId="0" applyFont="1" applyBorder="1" applyProtection="1">
      <protection locked="0"/>
    </xf>
    <xf numFmtId="0" fontId="2" fillId="0" borderId="30" xfId="0" applyFont="1" applyBorder="1" applyProtection="1">
      <protection locked="0"/>
    </xf>
    <xf numFmtId="2" fontId="8" fillId="0" borderId="0" xfId="0" applyNumberFormat="1" applyFont="1" applyAlignment="1">
      <alignment horizontal="right"/>
    </xf>
    <xf numFmtId="0" fontId="8" fillId="0" borderId="6" xfId="0" applyFont="1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166" fontId="0" fillId="3" borderId="6" xfId="0" applyNumberFormat="1" applyFill="1" applyBorder="1" applyProtection="1">
      <protection locked="0"/>
    </xf>
    <xf numFmtId="2" fontId="3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11" fillId="0" borderId="0" xfId="0" applyFont="1" applyAlignment="1">
      <alignment horizontal="center"/>
    </xf>
    <xf numFmtId="0" fontId="14" fillId="0" borderId="0" xfId="1" applyAlignment="1" applyProtection="1"/>
    <xf numFmtId="0" fontId="11" fillId="0" borderId="17" xfId="0" applyFont="1" applyBorder="1" applyAlignment="1">
      <alignment horizontal="center"/>
    </xf>
    <xf numFmtId="2" fontId="11" fillId="0" borderId="0" xfId="0" applyNumberFormat="1" applyFont="1"/>
    <xf numFmtId="0" fontId="11" fillId="0" borderId="6" xfId="0" applyFont="1" applyBorder="1"/>
    <xf numFmtId="0" fontId="11" fillId="0" borderId="17" xfId="0" applyFont="1" applyBorder="1" applyAlignment="1">
      <alignment horizontal="right"/>
    </xf>
    <xf numFmtId="0" fontId="11" fillId="0" borderId="0" xfId="0" applyFont="1" applyAlignment="1">
      <alignment horizontal="left"/>
    </xf>
    <xf numFmtId="49" fontId="8" fillId="0" borderId="25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32" xfId="0" applyFont="1" applyBorder="1"/>
    <xf numFmtId="0" fontId="9" fillId="0" borderId="32" xfId="0" applyFont="1" applyBorder="1"/>
    <xf numFmtId="0" fontId="9" fillId="0" borderId="32" xfId="0" applyFont="1" applyBorder="1" applyAlignment="1">
      <alignment horizontal="left" wrapText="1"/>
    </xf>
    <xf numFmtId="0" fontId="9" fillId="0" borderId="33" xfId="0" applyFont="1" applyBorder="1"/>
    <xf numFmtId="0" fontId="9" fillId="0" borderId="34" xfId="0" applyFont="1" applyBorder="1" applyAlignment="1">
      <alignment horizontal="left" wrapText="1"/>
    </xf>
    <xf numFmtId="0" fontId="9" fillId="0" borderId="35" xfId="0" applyFont="1" applyBorder="1"/>
    <xf numFmtId="0" fontId="9" fillId="0" borderId="34" xfId="0" applyFont="1" applyBorder="1" applyAlignment="1">
      <alignment wrapText="1"/>
    </xf>
    <xf numFmtId="0" fontId="9" fillId="0" borderId="34" xfId="0" applyFont="1" applyBorder="1"/>
    <xf numFmtId="2" fontId="8" fillId="0" borderId="0" xfId="0" applyNumberFormat="1" applyFont="1"/>
    <xf numFmtId="2" fontId="1" fillId="0" borderId="0" xfId="0" applyNumberFormat="1" applyFont="1"/>
    <xf numFmtId="2" fontId="8" fillId="0" borderId="36" xfId="0" applyNumberFormat="1" applyFont="1" applyBorder="1"/>
    <xf numFmtId="0" fontId="22" fillId="0" borderId="0" xfId="1" applyFont="1" applyBorder="1" applyAlignment="1" applyProtection="1"/>
    <xf numFmtId="0" fontId="8" fillId="0" borderId="34" xfId="0" applyFont="1" applyBorder="1" applyAlignment="1">
      <alignment horizontal="center"/>
    </xf>
    <xf numFmtId="0" fontId="8" fillId="2" borderId="0" xfId="0" applyFont="1" applyFill="1"/>
    <xf numFmtId="0" fontId="9" fillId="0" borderId="37" xfId="0" applyFont="1" applyBorder="1"/>
    <xf numFmtId="0" fontId="6" fillId="2" borderId="0" xfId="0" applyFont="1" applyFill="1" applyAlignment="1">
      <alignment horizontal="center" vertical="top" wrapText="1"/>
    </xf>
    <xf numFmtId="2" fontId="8" fillId="2" borderId="25" xfId="0" applyNumberFormat="1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/>
    <xf numFmtId="0" fontId="8" fillId="0" borderId="9" xfId="0" applyFont="1" applyBorder="1"/>
    <xf numFmtId="2" fontId="8" fillId="0" borderId="38" xfId="0" applyNumberFormat="1" applyFont="1" applyBorder="1"/>
    <xf numFmtId="2" fontId="8" fillId="0" borderId="29" xfId="0" applyNumberFormat="1" applyFont="1" applyBorder="1"/>
    <xf numFmtId="49" fontId="4" fillId="0" borderId="6" xfId="0" applyNumberFormat="1" applyFont="1" applyBorder="1" applyAlignment="1">
      <alignment horizontal="center"/>
    </xf>
    <xf numFmtId="0" fontId="14" fillId="0" borderId="0" xfId="1" applyBorder="1" applyAlignment="1" applyProtection="1"/>
    <xf numFmtId="0" fontId="11" fillId="4" borderId="30" xfId="0" applyFont="1" applyFill="1" applyBorder="1"/>
    <xf numFmtId="0" fontId="11" fillId="4" borderId="29" xfId="0" applyFont="1" applyFill="1" applyBorder="1"/>
    <xf numFmtId="2" fontId="4" fillId="0" borderId="0" xfId="0" applyNumberFormat="1" applyFont="1"/>
    <xf numFmtId="9" fontId="0" fillId="0" borderId="0" xfId="0" applyNumberFormat="1"/>
    <xf numFmtId="2" fontId="2" fillId="0" borderId="0" xfId="0" applyNumberFormat="1" applyFont="1"/>
    <xf numFmtId="9" fontId="7" fillId="0" borderId="0" xfId="0" applyNumberFormat="1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11" fillId="4" borderId="28" xfId="0" applyNumberFormat="1" applyFont="1" applyFill="1" applyBorder="1"/>
    <xf numFmtId="2" fontId="11" fillId="5" borderId="6" xfId="0" applyNumberFormat="1" applyFont="1" applyFill="1" applyBorder="1"/>
    <xf numFmtId="167" fontId="0" fillId="3" borderId="6" xfId="0" applyNumberFormat="1" applyFill="1" applyBorder="1" applyAlignment="1" applyProtection="1">
      <alignment horizontal="right"/>
      <protection locked="0"/>
    </xf>
    <xf numFmtId="0" fontId="8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2" fontId="8" fillId="5" borderId="28" xfId="0" applyNumberFormat="1" applyFont="1" applyFill="1" applyBorder="1"/>
    <xf numFmtId="2" fontId="18" fillId="3" borderId="6" xfId="0" applyNumberFormat="1" applyFont="1" applyFill="1" applyBorder="1" applyAlignment="1" applyProtection="1">
      <alignment horizontal="right"/>
      <protection locked="0"/>
    </xf>
    <xf numFmtId="0" fontId="9" fillId="0" borderId="34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40" xfId="0" applyNumberFormat="1" applyFon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8" fillId="0" borderId="38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2" fontId="8" fillId="0" borderId="32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2" fontId="15" fillId="5" borderId="25" xfId="0" applyNumberFormat="1" applyFont="1" applyFill="1" applyBorder="1"/>
    <xf numFmtId="0" fontId="29" fillId="0" borderId="0" xfId="1" applyFont="1" applyBorder="1" applyAlignment="1" applyProtection="1"/>
    <xf numFmtId="1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169" fontId="4" fillId="3" borderId="6" xfId="0" applyNumberFormat="1" applyFon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34" xfId="0" applyNumberFormat="1" applyFill="1" applyBorder="1" applyAlignment="1" applyProtection="1">
      <alignment horizontal="center"/>
      <protection locked="0"/>
    </xf>
    <xf numFmtId="16" fontId="0" fillId="3" borderId="42" xfId="0" applyNumberFormat="1" applyFill="1" applyBorder="1" applyAlignment="1" applyProtection="1">
      <alignment vertical="top" wrapText="1"/>
      <protection locked="0"/>
    </xf>
    <xf numFmtId="16" fontId="0" fillId="3" borderId="15" xfId="0" applyNumberFormat="1" applyFill="1" applyBorder="1" applyProtection="1">
      <protection locked="0"/>
    </xf>
    <xf numFmtId="16" fontId="0" fillId="3" borderId="42" xfId="0" applyNumberFormat="1" applyFill="1" applyBorder="1" applyProtection="1">
      <protection locked="0"/>
    </xf>
    <xf numFmtId="0" fontId="18" fillId="3" borderId="6" xfId="0" applyFont="1" applyFill="1" applyBorder="1" applyAlignment="1" applyProtection="1">
      <alignment horizontal="right"/>
      <protection locked="0"/>
    </xf>
    <xf numFmtId="0" fontId="35" fillId="0" borderId="6" xfId="1" applyFont="1" applyBorder="1" applyAlignment="1" applyProtection="1">
      <alignment horizontal="center"/>
    </xf>
    <xf numFmtId="2" fontId="0" fillId="0" borderId="32" xfId="0" applyNumberFormat="1" applyBorder="1" applyAlignment="1">
      <alignment horizontal="center"/>
    </xf>
    <xf numFmtId="0" fontId="0" fillId="2" borderId="0" xfId="0" applyFill="1"/>
    <xf numFmtId="2" fontId="9" fillId="2" borderId="0" xfId="0" applyNumberFormat="1" applyFont="1" applyFill="1"/>
    <xf numFmtId="0" fontId="2" fillId="0" borderId="6" xfId="1" applyFont="1" applyBorder="1" applyAlignment="1" applyProtection="1">
      <alignment horizontal="center"/>
    </xf>
    <xf numFmtId="0" fontId="2" fillId="0" borderId="32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2" fontId="34" fillId="6" borderId="6" xfId="0" applyNumberFormat="1" applyFont="1" applyFill="1" applyBorder="1" applyProtection="1">
      <protection locked="0"/>
    </xf>
    <xf numFmtId="2" fontId="34" fillId="7" borderId="6" xfId="0" applyNumberFormat="1" applyFont="1" applyFill="1" applyBorder="1" applyProtection="1">
      <protection locked="0"/>
    </xf>
    <xf numFmtId="2" fontId="34" fillId="2" borderId="6" xfId="0" applyNumberFormat="1" applyFon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34" fillId="0" borderId="0" xfId="0" applyFont="1"/>
    <xf numFmtId="0" fontId="37" fillId="0" borderId="0" xfId="0" applyFont="1"/>
    <xf numFmtId="0" fontId="34" fillId="0" borderId="0" xfId="0" applyFont="1" applyAlignment="1">
      <alignment horizontal="center"/>
    </xf>
    <xf numFmtId="0" fontId="34" fillId="0" borderId="44" xfId="0" applyFont="1" applyBorder="1"/>
    <xf numFmtId="0" fontId="34" fillId="0" borderId="22" xfId="0" applyFont="1" applyBorder="1"/>
    <xf numFmtId="0" fontId="34" fillId="0" borderId="43" xfId="0" applyFont="1" applyBorder="1" applyAlignment="1">
      <alignment horizontal="center"/>
    </xf>
    <xf numFmtId="2" fontId="34" fillId="0" borderId="12" xfId="0" applyNumberFormat="1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2" fontId="4" fillId="5" borderId="8" xfId="0" applyNumberFormat="1" applyFont="1" applyFill="1" applyBorder="1"/>
    <xf numFmtId="0" fontId="34" fillId="0" borderId="9" xfId="0" applyFont="1" applyBorder="1"/>
    <xf numFmtId="0" fontId="34" fillId="0" borderId="47" xfId="0" applyFont="1" applyBorder="1"/>
    <xf numFmtId="0" fontId="34" fillId="0" borderId="17" xfId="0" applyFont="1" applyBorder="1"/>
    <xf numFmtId="2" fontId="34" fillId="0" borderId="17" xfId="0" applyNumberFormat="1" applyFont="1" applyBorder="1"/>
    <xf numFmtId="0" fontId="34" fillId="0" borderId="48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8" fillId="0" borderId="6" xfId="0" applyNumberFormat="1" applyFont="1" applyBorder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2" fontId="18" fillId="0" borderId="9" xfId="0" applyNumberFormat="1" applyFont="1" applyBorder="1"/>
    <xf numFmtId="9" fontId="18" fillId="0" borderId="0" xfId="0" applyNumberFormat="1" applyFont="1" applyAlignment="1">
      <alignment horizontal="left"/>
    </xf>
    <xf numFmtId="2" fontId="18" fillId="0" borderId="0" xfId="0" applyNumberFormat="1" applyFont="1"/>
    <xf numFmtId="2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34" xfId="0" applyNumberFormat="1" applyFont="1" applyBorder="1"/>
    <xf numFmtId="164" fontId="18" fillId="0" borderId="0" xfId="0" applyNumberFormat="1" applyFont="1"/>
    <xf numFmtId="168" fontId="18" fillId="0" borderId="6" xfId="0" applyNumberFormat="1" applyFont="1" applyBorder="1" applyAlignment="1">
      <alignment horizontal="right"/>
    </xf>
    <xf numFmtId="2" fontId="18" fillId="0" borderId="33" xfId="0" applyNumberFormat="1" applyFont="1" applyBorder="1"/>
    <xf numFmtId="16" fontId="18" fillId="0" borderId="0" xfId="0" applyNumberFormat="1" applyFont="1" applyAlignment="1">
      <alignment horizontal="right"/>
    </xf>
    <xf numFmtId="2" fontId="18" fillId="0" borderId="28" xfId="0" applyNumberFormat="1" applyFont="1" applyBorder="1"/>
    <xf numFmtId="2" fontId="18" fillId="2" borderId="6" xfId="0" applyNumberFormat="1" applyFont="1" applyFill="1" applyBorder="1" applyAlignment="1">
      <alignment horizontal="right"/>
    </xf>
    <xf numFmtId="2" fontId="18" fillId="0" borderId="49" xfId="0" applyNumberFormat="1" applyFont="1" applyBorder="1"/>
    <xf numFmtId="0" fontId="18" fillId="0" borderId="7" xfId="0" applyFont="1" applyBorder="1"/>
    <xf numFmtId="2" fontId="19" fillId="4" borderId="28" xfId="0" applyNumberFormat="1" applyFont="1" applyFill="1" applyBorder="1"/>
    <xf numFmtId="0" fontId="26" fillId="0" borderId="0" xfId="0" applyFont="1"/>
    <xf numFmtId="2" fontId="19" fillId="4" borderId="50" xfId="0" applyNumberFormat="1" applyFont="1" applyFill="1" applyBorder="1"/>
    <xf numFmtId="169" fontId="0" fillId="3" borderId="6" xfId="0" applyNumberFormat="1" applyFill="1" applyBorder="1" applyAlignment="1" applyProtection="1">
      <alignment horizontal="right"/>
      <protection locked="0"/>
    </xf>
    <xf numFmtId="169" fontId="18" fillId="0" borderId="6" xfId="0" applyNumberFormat="1" applyFont="1" applyBorder="1"/>
    <xf numFmtId="0" fontId="3" fillId="8" borderId="0" xfId="0" applyFont="1" applyFill="1"/>
    <xf numFmtId="0" fontId="6" fillId="8" borderId="0" xfId="0" applyFont="1" applyFill="1" applyAlignment="1">
      <alignment horizontal="center" vertical="top" wrapText="1"/>
    </xf>
    <xf numFmtId="49" fontId="4" fillId="8" borderId="0" xfId="0" applyNumberFormat="1" applyFont="1" applyFill="1" applyAlignment="1">
      <alignment horizontal="left"/>
    </xf>
    <xf numFmtId="49" fontId="4" fillId="8" borderId="0" xfId="0" applyNumberFormat="1" applyFont="1" applyFill="1"/>
    <xf numFmtId="0" fontId="29" fillId="2" borderId="0" xfId="1" applyFont="1" applyFill="1" applyBorder="1" applyAlignment="1" applyProtection="1"/>
    <xf numFmtId="0" fontId="0" fillId="8" borderId="0" xfId="0" applyFill="1"/>
    <xf numFmtId="0" fontId="1" fillId="8" borderId="0" xfId="0" applyFont="1" applyFill="1"/>
    <xf numFmtId="166" fontId="0" fillId="8" borderId="0" xfId="0" applyNumberFormat="1" applyFill="1" applyProtection="1">
      <protection locked="0"/>
    </xf>
    <xf numFmtId="0" fontId="6" fillId="8" borderId="0" xfId="0" applyFont="1" applyFill="1"/>
    <xf numFmtId="1" fontId="0" fillId="8" borderId="0" xfId="0" applyNumberFormat="1" applyFill="1" applyProtection="1">
      <protection locked="0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0" fontId="29" fillId="8" borderId="0" xfId="1" applyFont="1" applyFill="1" applyBorder="1" applyAlignment="1" applyProtection="1"/>
    <xf numFmtId="0" fontId="12" fillId="8" borderId="0" xfId="0" applyFont="1" applyFill="1"/>
    <xf numFmtId="0" fontId="4" fillId="8" borderId="0" xfId="0" applyFont="1" applyFill="1" applyAlignment="1">
      <alignment horizontal="left"/>
    </xf>
    <xf numFmtId="0" fontId="15" fillId="0" borderId="0" xfId="0" applyFont="1"/>
    <xf numFmtId="2" fontId="16" fillId="0" borderId="0" xfId="0" applyNumberFormat="1" applyFont="1" applyAlignment="1">
      <alignment horizontal="center"/>
    </xf>
    <xf numFmtId="0" fontId="14" fillId="0" borderId="0" xfId="1" applyBorder="1" applyAlignment="1" applyProtection="1">
      <alignment horizontal="center"/>
    </xf>
    <xf numFmtId="0" fontId="14" fillId="0" borderId="17" xfId="1" applyBorder="1" applyAlignment="1" applyProtection="1">
      <alignment horizontal="center"/>
    </xf>
    <xf numFmtId="2" fontId="0" fillId="0" borderId="7" xfId="0" applyNumberFormat="1" applyBorder="1" applyAlignment="1">
      <alignment horizontal="center"/>
    </xf>
    <xf numFmtId="0" fontId="40" fillId="0" borderId="0" xfId="1" applyFont="1" applyBorder="1" applyAlignment="1" applyProtection="1"/>
    <xf numFmtId="0" fontId="40" fillId="0" borderId="0" xfId="1" applyFont="1" applyAlignment="1" applyProtection="1"/>
    <xf numFmtId="0" fontId="34" fillId="0" borderId="52" xfId="0" applyFon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2" fontId="34" fillId="0" borderId="51" xfId="0" applyNumberFormat="1" applyFont="1" applyBorder="1" applyAlignment="1">
      <alignment horizontal="center"/>
    </xf>
    <xf numFmtId="0" fontId="8" fillId="8" borderId="0" xfId="0" applyFont="1" applyFill="1"/>
    <xf numFmtId="49" fontId="8" fillId="8" borderId="0" xfId="0" applyNumberFormat="1" applyFont="1" applyFill="1" applyAlignment="1">
      <alignment horizontal="left"/>
    </xf>
    <xf numFmtId="2" fontId="15" fillId="8" borderId="0" xfId="0" applyNumberFormat="1" applyFont="1" applyFill="1"/>
    <xf numFmtId="2" fontId="8" fillId="8" borderId="0" xfId="0" applyNumberFormat="1" applyFont="1" applyFill="1" applyAlignment="1">
      <alignment horizontal="center" vertical="top" wrapText="1"/>
    </xf>
    <xf numFmtId="0" fontId="9" fillId="8" borderId="0" xfId="0" applyFont="1" applyFill="1"/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wrapText="1"/>
    </xf>
    <xf numFmtId="0" fontId="8" fillId="8" borderId="0" xfId="1" applyFont="1" applyFill="1" applyBorder="1" applyAlignment="1" applyProtection="1">
      <alignment horizontal="center"/>
    </xf>
    <xf numFmtId="2" fontId="8" fillId="8" borderId="0" xfId="0" applyNumberFormat="1" applyFont="1" applyFill="1" applyAlignment="1" applyProtection="1">
      <alignment horizontal="center"/>
      <protection locked="0"/>
    </xf>
    <xf numFmtId="2" fontId="8" fillId="8" borderId="0" xfId="0" applyNumberFormat="1" applyFont="1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/>
    <xf numFmtId="2" fontId="1" fillId="8" borderId="0" xfId="0" applyNumberFormat="1" applyFont="1" applyFill="1"/>
    <xf numFmtId="2" fontId="12" fillId="8" borderId="0" xfId="0" applyNumberFormat="1" applyFont="1" applyFill="1"/>
    <xf numFmtId="0" fontId="41" fillId="8" borderId="0" xfId="1" applyFont="1" applyFill="1" applyBorder="1" applyAlignment="1" applyProtection="1">
      <alignment horizontal="center"/>
    </xf>
    <xf numFmtId="0" fontId="2" fillId="8" borderId="0" xfId="1" applyFont="1" applyFill="1" applyBorder="1" applyAlignment="1" applyProtection="1">
      <alignment horizontal="center"/>
    </xf>
    <xf numFmtId="2" fontId="8" fillId="0" borderId="6" xfId="0" applyNumberFormat="1" applyFont="1" applyBorder="1"/>
    <xf numFmtId="2" fontId="0" fillId="3" borderId="35" xfId="0" applyNumberFormat="1" applyFill="1" applyBorder="1" applyAlignment="1" applyProtection="1">
      <alignment horizontal="center"/>
      <protection locked="0"/>
    </xf>
    <xf numFmtId="2" fontId="0" fillId="0" borderId="5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9" borderId="35" xfId="0" applyNumberFormat="1" applyFill="1" applyBorder="1" applyAlignment="1" applyProtection="1">
      <alignment horizontal="center"/>
      <protection locked="0"/>
    </xf>
    <xf numFmtId="0" fontId="2" fillId="0" borderId="8" xfId="0" applyFont="1" applyBorder="1"/>
    <xf numFmtId="2" fontId="8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2" fillId="10" borderId="8" xfId="0" applyNumberFormat="1" applyFont="1" applyFill="1" applyBorder="1"/>
    <xf numFmtId="0" fontId="39" fillId="0" borderId="0" xfId="0" applyFont="1"/>
    <xf numFmtId="2" fontId="8" fillId="13" borderId="6" xfId="0" applyNumberFormat="1" applyFont="1" applyFill="1" applyBorder="1" applyAlignment="1" applyProtection="1">
      <alignment horizontal="center"/>
      <protection locked="0"/>
    </xf>
    <xf numFmtId="169" fontId="34" fillId="0" borderId="0" xfId="0" applyNumberFormat="1" applyFont="1" applyAlignment="1">
      <alignment horizontal="center"/>
    </xf>
    <xf numFmtId="2" fontId="0" fillId="9" borderId="6" xfId="0" applyNumberFormat="1" applyFill="1" applyBorder="1" applyProtection="1">
      <protection locked="0"/>
    </xf>
    <xf numFmtId="2" fontId="0" fillId="9" borderId="6" xfId="0" applyNumberFormat="1" applyFill="1" applyBorder="1" applyAlignment="1" applyProtection="1">
      <alignment horizontal="center"/>
      <protection locked="0"/>
    </xf>
    <xf numFmtId="2" fontId="18" fillId="8" borderId="0" xfId="0" applyNumberFormat="1" applyFont="1" applyFill="1" applyAlignment="1" applyProtection="1">
      <alignment horizontal="right"/>
      <protection locked="0"/>
    </xf>
    <xf numFmtId="0" fontId="0" fillId="0" borderId="34" xfId="0" applyBorder="1"/>
    <xf numFmtId="0" fontId="18" fillId="0" borderId="49" xfId="0" applyFont="1" applyBorder="1" applyAlignment="1">
      <alignment horizontal="right"/>
    </xf>
    <xf numFmtId="0" fontId="18" fillId="0" borderId="25" xfId="0" applyFont="1" applyBorder="1"/>
    <xf numFmtId="0" fontId="18" fillId="0" borderId="58" xfId="0" applyFont="1" applyBorder="1" applyAlignment="1">
      <alignment horizontal="right"/>
    </xf>
    <xf numFmtId="0" fontId="18" fillId="0" borderId="19" xfId="0" applyFont="1" applyBorder="1"/>
    <xf numFmtId="0" fontId="18" fillId="0" borderId="33" xfId="0" applyFont="1" applyBorder="1" applyAlignment="1">
      <alignment horizontal="right"/>
    </xf>
    <xf numFmtId="0" fontId="0" fillId="0" borderId="19" xfId="0" applyBorder="1"/>
    <xf numFmtId="0" fontId="0" fillId="0" borderId="25" xfId="0" applyBorder="1"/>
    <xf numFmtId="0" fontId="4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 vertical="top" wrapText="1"/>
    </xf>
    <xf numFmtId="0" fontId="4" fillId="0" borderId="33" xfId="0" applyFont="1" applyBorder="1"/>
    <xf numFmtId="0" fontId="42" fillId="0" borderId="17" xfId="0" applyFont="1" applyBorder="1"/>
    <xf numFmtId="16" fontId="42" fillId="0" borderId="17" xfId="0" applyNumberFormat="1" applyFont="1" applyBorder="1"/>
    <xf numFmtId="0" fontId="4" fillId="0" borderId="30" xfId="0" applyFont="1" applyBorder="1"/>
    <xf numFmtId="0" fontId="4" fillId="0" borderId="20" xfId="0" applyFont="1" applyBorder="1"/>
    <xf numFmtId="0" fontId="3" fillId="0" borderId="30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2" fontId="3" fillId="0" borderId="46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3" fillId="0" borderId="13" xfId="0" applyFont="1" applyBorder="1"/>
    <xf numFmtId="0" fontId="4" fillId="14" borderId="0" xfId="0" applyFont="1" applyFill="1"/>
    <xf numFmtId="0" fontId="27" fillId="14" borderId="0" xfId="0" applyFont="1" applyFill="1"/>
    <xf numFmtId="0" fontId="9" fillId="14" borderId="0" xfId="0" applyFont="1" applyFill="1"/>
    <xf numFmtId="0" fontId="11" fillId="14" borderId="0" xfId="0" applyFont="1" applyFill="1"/>
    <xf numFmtId="0" fontId="28" fillId="14" borderId="0" xfId="0" applyFont="1" applyFill="1"/>
    <xf numFmtId="0" fontId="32" fillId="14" borderId="0" xfId="0" applyFont="1" applyFill="1"/>
    <xf numFmtId="0" fontId="31" fillId="14" borderId="0" xfId="0" applyFont="1" applyFill="1"/>
    <xf numFmtId="0" fontId="25" fillId="14" borderId="0" xfId="0" applyFont="1" applyFill="1"/>
    <xf numFmtId="0" fontId="3" fillId="0" borderId="9" xfId="0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9" fillId="15" borderId="0" xfId="0" applyFont="1" applyFill="1"/>
    <xf numFmtId="0" fontId="32" fillId="15" borderId="0" xfId="0" applyFont="1" applyFill="1"/>
    <xf numFmtId="0" fontId="43" fillId="15" borderId="19" xfId="0" applyFont="1" applyFill="1" applyBorder="1"/>
    <xf numFmtId="0" fontId="43" fillId="15" borderId="0" xfId="0" applyFont="1" applyFill="1"/>
    <xf numFmtId="0" fontId="30" fillId="15" borderId="0" xfId="1" applyFont="1" applyFill="1" applyBorder="1" applyAlignment="1" applyProtection="1">
      <alignment horizontal="left"/>
    </xf>
    <xf numFmtId="0" fontId="23" fillId="15" borderId="0" xfId="1" applyFont="1" applyFill="1" applyBorder="1" applyAlignment="1" applyProtection="1">
      <alignment horizontal="left" wrapText="1"/>
    </xf>
    <xf numFmtId="0" fontId="42" fillId="15" borderId="0" xfId="0" applyFont="1" applyFill="1"/>
    <xf numFmtId="0" fontId="24" fillId="15" borderId="0" xfId="1" applyFont="1" applyFill="1" applyBorder="1" applyAlignment="1" applyProtection="1"/>
    <xf numFmtId="0" fontId="42" fillId="15" borderId="0" xfId="0" applyFont="1" applyFill="1" applyProtection="1">
      <protection hidden="1"/>
    </xf>
    <xf numFmtId="0" fontId="4" fillId="14" borderId="49" xfId="0" applyFont="1" applyFill="1" applyBorder="1"/>
    <xf numFmtId="0" fontId="9" fillId="14" borderId="49" xfId="0" applyFont="1" applyFill="1" applyBorder="1"/>
    <xf numFmtId="0" fontId="4" fillId="0" borderId="32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2" fontId="4" fillId="0" borderId="34" xfId="0" applyNumberFormat="1" applyFont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169" fontId="4" fillId="8" borderId="33" xfId="0" applyNumberFormat="1" applyFont="1" applyFill="1" applyBorder="1" applyAlignment="1">
      <alignment horizontal="center"/>
    </xf>
    <xf numFmtId="169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169" fontId="4" fillId="8" borderId="19" xfId="0" applyNumberFormat="1" applyFont="1" applyFill="1" applyBorder="1" applyAlignment="1">
      <alignment horizontal="center"/>
    </xf>
    <xf numFmtId="0" fontId="4" fillId="0" borderId="25" xfId="0" applyFont="1" applyBorder="1"/>
    <xf numFmtId="166" fontId="0" fillId="3" borderId="6" xfId="0" applyNumberFormat="1" applyFill="1" applyBorder="1" applyAlignment="1" applyProtection="1">
      <alignment horizontal="center"/>
      <protection locked="0"/>
    </xf>
    <xf numFmtId="2" fontId="4" fillId="8" borderId="26" xfId="0" applyNumberFormat="1" applyFont="1" applyFill="1" applyBorder="1" applyAlignment="1">
      <alignment horizontal="center"/>
    </xf>
    <xf numFmtId="0" fontId="4" fillId="0" borderId="19" xfId="0" applyFont="1" applyBorder="1"/>
    <xf numFmtId="2" fontId="4" fillId="8" borderId="12" xfId="0" applyNumberFormat="1" applyFont="1" applyFill="1" applyBorder="1" applyAlignment="1">
      <alignment horizontal="center"/>
    </xf>
    <xf numFmtId="49" fontId="6" fillId="8" borderId="4" xfId="0" applyNumberFormat="1" applyFont="1" applyFill="1" applyBorder="1"/>
    <xf numFmtId="49" fontId="6" fillId="8" borderId="0" xfId="0" applyNumberFormat="1" applyFont="1" applyFill="1"/>
    <xf numFmtId="1" fontId="4" fillId="0" borderId="6" xfId="0" applyNumberFormat="1" applyFon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0" fontId="47" fillId="0" borderId="12" xfId="0" applyFont="1" applyBorder="1" applyAlignment="1">
      <alignment horizontal="center" vertical="top" wrapText="1"/>
    </xf>
    <xf numFmtId="0" fontId="15" fillId="15" borderId="0" xfId="0" applyFont="1" applyFill="1" applyAlignment="1">
      <alignment horizontal="center"/>
    </xf>
    <xf numFmtId="0" fontId="11" fillId="15" borderId="0" xfId="0" applyFont="1" applyFill="1"/>
    <xf numFmtId="0" fontId="9" fillId="15" borderId="0" xfId="0" applyFont="1" applyFill="1" applyProtection="1">
      <protection locked="0"/>
    </xf>
    <xf numFmtId="0" fontId="4" fillId="14" borderId="40" xfId="0" applyFont="1" applyFill="1" applyBorder="1"/>
    <xf numFmtId="0" fontId="4" fillId="14" borderId="19" xfId="0" applyFont="1" applyFill="1" applyBorder="1"/>
    <xf numFmtId="0" fontId="4" fillId="14" borderId="33" xfId="0" applyFont="1" applyFill="1" applyBorder="1"/>
    <xf numFmtId="0" fontId="4" fillId="14" borderId="37" xfId="0" applyFont="1" applyFill="1" applyBorder="1"/>
    <xf numFmtId="0" fontId="11" fillId="14" borderId="37" xfId="0" applyFont="1" applyFill="1" applyBorder="1"/>
    <xf numFmtId="0" fontId="28" fillId="14" borderId="49" xfId="0" applyFont="1" applyFill="1" applyBorder="1"/>
    <xf numFmtId="0" fontId="11" fillId="15" borderId="37" xfId="0" applyFont="1" applyFill="1" applyBorder="1"/>
    <xf numFmtId="0" fontId="9" fillId="15" borderId="37" xfId="0" applyFont="1" applyFill="1" applyBorder="1"/>
    <xf numFmtId="0" fontId="27" fillId="14" borderId="49" xfId="0" applyFont="1" applyFill="1" applyBorder="1"/>
    <xf numFmtId="0" fontId="14" fillId="14" borderId="49" xfId="1" applyFill="1" applyBorder="1" applyAlignment="1" applyProtection="1"/>
    <xf numFmtId="0" fontId="43" fillId="15" borderId="37" xfId="0" applyFont="1" applyFill="1" applyBorder="1"/>
    <xf numFmtId="0" fontId="31" fillId="14" borderId="49" xfId="0" applyFont="1" applyFill="1" applyBorder="1"/>
    <xf numFmtId="0" fontId="42" fillId="15" borderId="37" xfId="0" applyFont="1" applyFill="1" applyBorder="1"/>
    <xf numFmtId="0" fontId="42" fillId="15" borderId="37" xfId="0" applyFont="1" applyFill="1" applyBorder="1" applyProtection="1">
      <protection hidden="1"/>
    </xf>
    <xf numFmtId="0" fontId="9" fillId="14" borderId="37" xfId="0" applyFont="1" applyFill="1" applyBorder="1"/>
    <xf numFmtId="0" fontId="9" fillId="14" borderId="62" xfId="0" applyFont="1" applyFill="1" applyBorder="1"/>
    <xf numFmtId="0" fontId="9" fillId="14" borderId="25" xfId="0" applyFont="1" applyFill="1" applyBorder="1"/>
    <xf numFmtId="0" fontId="9" fillId="15" borderId="0" xfId="0" applyFont="1" applyFill="1" applyAlignment="1">
      <alignment horizontal="center"/>
    </xf>
    <xf numFmtId="0" fontId="4" fillId="15" borderId="40" xfId="0" applyFont="1" applyFill="1" applyBorder="1"/>
    <xf numFmtId="0" fontId="4" fillId="15" borderId="37" xfId="0" applyFont="1" applyFill="1" applyBorder="1"/>
    <xf numFmtId="0" fontId="38" fillId="15" borderId="37" xfId="1" applyFont="1" applyFill="1" applyBorder="1" applyAlignment="1" applyProtection="1"/>
    <xf numFmtId="0" fontId="38" fillId="15" borderId="0" xfId="1" applyFont="1" applyFill="1" applyBorder="1" applyAlignment="1" applyProtection="1"/>
    <xf numFmtId="0" fontId="42" fillId="15" borderId="33" xfId="0" applyFont="1" applyFill="1" applyBorder="1"/>
    <xf numFmtId="0" fontId="9" fillId="15" borderId="58" xfId="0" applyFont="1" applyFill="1" applyBorder="1"/>
    <xf numFmtId="0" fontId="6" fillId="0" borderId="7" xfId="0" applyFont="1" applyBorder="1" applyAlignment="1">
      <alignment horizontal="center" vertical="top" wrapText="1"/>
    </xf>
    <xf numFmtId="2" fontId="4" fillId="0" borderId="59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6" xfId="0" applyNumberFormat="1" applyBorder="1" applyAlignment="1" applyProtection="1">
      <alignment horizontal="center"/>
      <protection locked="0"/>
    </xf>
    <xf numFmtId="0" fontId="43" fillId="0" borderId="0" xfId="0" applyFont="1"/>
    <xf numFmtId="166" fontId="4" fillId="3" borderId="6" xfId="0" applyNumberFormat="1" applyFont="1" applyFill="1" applyBorder="1" applyProtection="1">
      <protection locked="0"/>
    </xf>
    <xf numFmtId="1" fontId="4" fillId="3" borderId="6" xfId="0" applyNumberFormat="1" applyFont="1" applyFill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Border="1" applyAlignment="1">
      <alignment horizontal="center"/>
    </xf>
    <xf numFmtId="2" fontId="4" fillId="8" borderId="19" xfId="0" applyNumberFormat="1" applyFont="1" applyFill="1" applyBorder="1" applyAlignment="1">
      <alignment horizontal="center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33" xfId="0" applyNumberFormat="1" applyFont="1" applyFill="1" applyBorder="1" applyAlignment="1" applyProtection="1">
      <alignment horizontal="center"/>
      <protection locked="0"/>
    </xf>
    <xf numFmtId="1" fontId="4" fillId="8" borderId="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1" fontId="4" fillId="9" borderId="49" xfId="0" applyNumberFormat="1" applyFont="1" applyFill="1" applyBorder="1" applyAlignment="1" applyProtection="1">
      <alignment horizontal="center"/>
      <protection locked="0"/>
    </xf>
    <xf numFmtId="1" fontId="4" fillId="3" borderId="58" xfId="0" applyNumberFormat="1" applyFont="1" applyFill="1" applyBorder="1" applyAlignment="1" applyProtection="1">
      <alignment horizontal="center"/>
      <protection locked="0"/>
    </xf>
    <xf numFmtId="0" fontId="44" fillId="8" borderId="0" xfId="0" applyFont="1" applyFill="1"/>
    <xf numFmtId="166" fontId="44" fillId="8" borderId="0" xfId="0" applyNumberFormat="1" applyFont="1" applyFill="1"/>
    <xf numFmtId="0" fontId="45" fillId="8" borderId="0" xfId="0" applyFont="1" applyFill="1"/>
    <xf numFmtId="2" fontId="46" fillId="8" borderId="0" xfId="0" applyNumberFormat="1" applyFont="1" applyFill="1" applyAlignment="1">
      <alignment horizontal="center"/>
    </xf>
    <xf numFmtId="1" fontId="44" fillId="8" borderId="0" xfId="0" applyNumberFormat="1" applyFont="1" applyFill="1"/>
    <xf numFmtId="0" fontId="44" fillId="8" borderId="0" xfId="0" applyFont="1" applyFill="1" applyAlignment="1">
      <alignment horizontal="center"/>
    </xf>
    <xf numFmtId="1" fontId="44" fillId="8" borderId="0" xfId="0" applyNumberFormat="1" applyFont="1" applyFill="1" applyAlignment="1">
      <alignment horizontal="center"/>
    </xf>
    <xf numFmtId="49" fontId="46" fillId="8" borderId="0" xfId="0" applyNumberFormat="1" applyFont="1" applyFill="1" applyAlignment="1">
      <alignment horizontal="center"/>
    </xf>
    <xf numFmtId="0" fontId="46" fillId="8" borderId="0" xfId="0" applyFont="1" applyFill="1" applyAlignment="1">
      <alignment horizontal="left"/>
    </xf>
    <xf numFmtId="0" fontId="4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0" fillId="8" borderId="0" xfId="0" applyNumberFormat="1" applyFill="1"/>
    <xf numFmtId="1" fontId="0" fillId="8" borderId="0" xfId="0" applyNumberFormat="1" applyFill="1"/>
    <xf numFmtId="1" fontId="0" fillId="8" borderId="0" xfId="0" applyNumberFormat="1" applyFill="1" applyAlignment="1">
      <alignment horizontal="center"/>
    </xf>
    <xf numFmtId="0" fontId="6" fillId="0" borderId="6" xfId="0" applyFont="1" applyBorder="1" applyAlignment="1">
      <alignment horizontal="center"/>
    </xf>
    <xf numFmtId="1" fontId="43" fillId="3" borderId="6" xfId="0" applyNumberFormat="1" applyFont="1" applyFill="1" applyBorder="1" applyAlignment="1" applyProtection="1">
      <alignment horizontal="center"/>
      <protection locked="0"/>
    </xf>
    <xf numFmtId="0" fontId="4" fillId="0" borderId="60" xfId="0" applyFont="1" applyBorder="1"/>
    <xf numFmtId="0" fontId="3" fillId="8" borderId="11" xfId="0" applyFont="1" applyFill="1" applyBorder="1"/>
    <xf numFmtId="0" fontId="3" fillId="8" borderId="8" xfId="0" applyFont="1" applyFill="1" applyBorder="1"/>
    <xf numFmtId="0" fontId="3" fillId="8" borderId="10" xfId="0" applyFont="1" applyFill="1" applyBorder="1"/>
    <xf numFmtId="0" fontId="4" fillId="0" borderId="11" xfId="0" applyFont="1" applyBorder="1"/>
    <xf numFmtId="0" fontId="4" fillId="8" borderId="8" xfId="0" applyFont="1" applyFill="1" applyBorder="1" applyAlignment="1">
      <alignment horizontal="center"/>
    </xf>
    <xf numFmtId="0" fontId="4" fillId="0" borderId="26" xfId="0" applyFont="1" applyBorder="1"/>
    <xf numFmtId="0" fontId="4" fillId="0" borderId="17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2" fontId="3" fillId="0" borderId="63" xfId="0" applyNumberFormat="1" applyFont="1" applyBorder="1" applyAlignment="1">
      <alignment horizontal="center"/>
    </xf>
    <xf numFmtId="0" fontId="4" fillId="0" borderId="61" xfId="0" applyFont="1" applyBorder="1"/>
    <xf numFmtId="0" fontId="4" fillId="8" borderId="8" xfId="0" applyFont="1" applyFill="1" applyBorder="1"/>
    <xf numFmtId="0" fontId="4" fillId="8" borderId="19" xfId="0" applyFont="1" applyFill="1" applyBorder="1"/>
    <xf numFmtId="2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/>
    <xf numFmtId="0" fontId="4" fillId="8" borderId="6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justify" wrapText="1"/>
    </xf>
    <xf numFmtId="0" fontId="4" fillId="0" borderId="7" xfId="0" applyFont="1" applyBorder="1" applyAlignment="1">
      <alignment horizontal="center" vertical="justify" wrapText="1"/>
    </xf>
    <xf numFmtId="9" fontId="4" fillId="0" borderId="34" xfId="5" applyFont="1" applyBorder="1" applyAlignment="1" applyProtection="1">
      <alignment horizontal="center"/>
      <protection locked="0"/>
    </xf>
    <xf numFmtId="9" fontId="4" fillId="0" borderId="0" xfId="5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6" fillId="0" borderId="59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1" fontId="4" fillId="9" borderId="6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" fontId="4" fillId="9" borderId="32" xfId="0" applyNumberFormat="1" applyFont="1" applyFill="1" applyBorder="1" applyAlignment="1" applyProtection="1">
      <alignment horizontal="center"/>
      <protection locked="0"/>
    </xf>
    <xf numFmtId="1" fontId="4" fillId="9" borderId="34" xfId="0" applyNumberFormat="1" applyFont="1" applyFill="1" applyBorder="1" applyAlignment="1" applyProtection="1">
      <alignment horizontal="center"/>
      <protection locked="0"/>
    </xf>
    <xf numFmtId="2" fontId="34" fillId="4" borderId="28" xfId="0" applyNumberFormat="1" applyFont="1" applyFill="1" applyBorder="1"/>
    <xf numFmtId="0" fontId="43" fillId="12" borderId="23" xfId="0" applyFont="1" applyFill="1" applyBorder="1" applyAlignment="1" applyProtection="1">
      <alignment horizontal="center"/>
      <protection locked="0"/>
    </xf>
    <xf numFmtId="169" fontId="43" fillId="12" borderId="44" xfId="0" applyNumberFormat="1" applyFont="1" applyFill="1" applyBorder="1" applyAlignment="1" applyProtection="1">
      <alignment horizontal="center"/>
      <protection locked="0"/>
    </xf>
    <xf numFmtId="2" fontId="43" fillId="12" borderId="22" xfId="0" applyNumberFormat="1" applyFont="1" applyFill="1" applyBorder="1" applyAlignment="1" applyProtection="1">
      <alignment horizontal="center"/>
      <protection locked="0"/>
    </xf>
    <xf numFmtId="0" fontId="43" fillId="12" borderId="11" xfId="0" applyFont="1" applyFill="1" applyBorder="1" applyAlignment="1" applyProtection="1">
      <alignment horizontal="center"/>
      <protection locked="0"/>
    </xf>
    <xf numFmtId="169" fontId="43" fillId="12" borderId="43" xfId="0" applyNumberFormat="1" applyFont="1" applyFill="1" applyBorder="1" applyAlignment="1" applyProtection="1">
      <alignment horizontal="center"/>
      <protection locked="0"/>
    </xf>
    <xf numFmtId="2" fontId="43" fillId="12" borderId="12" xfId="0" applyNumberFormat="1" applyFont="1" applyFill="1" applyBorder="1" applyAlignment="1" applyProtection="1">
      <alignment horizontal="center"/>
      <protection locked="0"/>
    </xf>
    <xf numFmtId="0" fontId="43" fillId="12" borderId="13" xfId="0" applyFont="1" applyFill="1" applyBorder="1" applyAlignment="1" applyProtection="1">
      <alignment horizontal="center"/>
      <protection locked="0"/>
    </xf>
    <xf numFmtId="169" fontId="43" fillId="12" borderId="45" xfId="0" applyNumberFormat="1" applyFont="1" applyFill="1" applyBorder="1" applyAlignment="1" applyProtection="1">
      <alignment horizontal="center"/>
      <protection locked="0"/>
    </xf>
    <xf numFmtId="2" fontId="43" fillId="12" borderId="46" xfId="0" applyNumberFormat="1" applyFont="1" applyFill="1" applyBorder="1" applyAlignment="1" applyProtection="1">
      <alignment horizontal="center"/>
      <protection locked="0"/>
    </xf>
    <xf numFmtId="0" fontId="43" fillId="11" borderId="54" xfId="0" applyFont="1" applyFill="1" applyBorder="1" applyAlignment="1" applyProtection="1">
      <alignment horizontal="center"/>
      <protection locked="0"/>
    </xf>
    <xf numFmtId="169" fontId="43" fillId="11" borderId="44" xfId="0" applyNumberFormat="1" applyFont="1" applyFill="1" applyBorder="1" applyAlignment="1" applyProtection="1">
      <alignment horizontal="center"/>
      <protection locked="0"/>
    </xf>
    <xf numFmtId="2" fontId="43" fillId="11" borderId="22" xfId="0" applyNumberFormat="1" applyFont="1" applyFill="1" applyBorder="1" applyAlignment="1" applyProtection="1">
      <alignment horizontal="center"/>
      <protection locked="0"/>
    </xf>
    <xf numFmtId="169" fontId="43" fillId="11" borderId="56" xfId="0" applyNumberFormat="1" applyFont="1" applyFill="1" applyBorder="1" applyAlignment="1" applyProtection="1">
      <alignment horizontal="center"/>
      <protection locked="0"/>
    </xf>
    <xf numFmtId="2" fontId="43" fillId="11" borderId="57" xfId="0" applyNumberFormat="1" applyFont="1" applyFill="1" applyBorder="1" applyAlignment="1" applyProtection="1">
      <alignment horizontal="center"/>
      <protection locked="0"/>
    </xf>
    <xf numFmtId="0" fontId="43" fillId="11" borderId="53" xfId="0" applyFont="1" applyFill="1" applyBorder="1" applyAlignment="1" applyProtection="1">
      <alignment horizontal="center"/>
      <protection locked="0"/>
    </xf>
    <xf numFmtId="169" fontId="43" fillId="11" borderId="43" xfId="0" applyNumberFormat="1" applyFont="1" applyFill="1" applyBorder="1" applyAlignment="1" applyProtection="1">
      <alignment horizontal="center"/>
      <protection locked="0"/>
    </xf>
    <xf numFmtId="2" fontId="43" fillId="11" borderId="12" xfId="0" applyNumberFormat="1" applyFont="1" applyFill="1" applyBorder="1" applyAlignment="1" applyProtection="1">
      <alignment horizontal="center"/>
      <protection locked="0"/>
    </xf>
    <xf numFmtId="169" fontId="43" fillId="11" borderId="9" xfId="0" applyNumberFormat="1" applyFont="1" applyFill="1" applyBorder="1" applyAlignment="1" applyProtection="1">
      <alignment horizontal="center"/>
      <protection locked="0"/>
    </xf>
    <xf numFmtId="2" fontId="43" fillId="11" borderId="7" xfId="0" applyNumberFormat="1" applyFont="1" applyFill="1" applyBorder="1" applyAlignment="1" applyProtection="1">
      <alignment horizontal="center"/>
      <protection locked="0"/>
    </xf>
    <xf numFmtId="0" fontId="43" fillId="11" borderId="55" xfId="0" applyFont="1" applyFill="1" applyBorder="1" applyAlignment="1" applyProtection="1">
      <alignment horizontal="center"/>
      <protection locked="0"/>
    </xf>
    <xf numFmtId="2" fontId="43" fillId="11" borderId="46" xfId="0" applyNumberFormat="1" applyFont="1" applyFill="1" applyBorder="1" applyAlignment="1" applyProtection="1">
      <alignment horizontal="center"/>
      <protection locked="0"/>
    </xf>
    <xf numFmtId="169" fontId="43" fillId="11" borderId="33" xfId="0" applyNumberFormat="1" applyFont="1" applyFill="1" applyBorder="1" applyAlignment="1" applyProtection="1">
      <alignment horizontal="center"/>
      <protection locked="0"/>
    </xf>
    <xf numFmtId="2" fontId="43" fillId="11" borderId="40" xfId="0" applyNumberFormat="1" applyFont="1" applyFill="1" applyBorder="1" applyAlignment="1" applyProtection="1">
      <alignment horizontal="center"/>
      <protection locked="0"/>
    </xf>
    <xf numFmtId="169" fontId="43" fillId="11" borderId="45" xfId="0" applyNumberFormat="1" applyFont="1" applyFill="1" applyBorder="1" applyAlignment="1" applyProtection="1">
      <alignment horizontal="center"/>
      <protection locked="0"/>
    </xf>
    <xf numFmtId="0" fontId="43" fillId="3" borderId="54" xfId="0" applyFont="1" applyFill="1" applyBorder="1" applyAlignment="1" applyProtection="1">
      <alignment horizontal="center"/>
      <protection locked="0"/>
    </xf>
    <xf numFmtId="169" fontId="43" fillId="3" borderId="43" xfId="0" applyNumberFormat="1" applyFont="1" applyFill="1" applyBorder="1" applyAlignment="1" applyProtection="1">
      <alignment horizontal="center"/>
      <protection locked="0"/>
    </xf>
    <xf numFmtId="2" fontId="43" fillId="3" borderId="12" xfId="0" applyNumberFormat="1" applyFont="1" applyFill="1" applyBorder="1" applyAlignment="1" applyProtection="1">
      <alignment horizontal="center"/>
      <protection locked="0"/>
    </xf>
    <xf numFmtId="2" fontId="43" fillId="3" borderId="7" xfId="0" applyNumberFormat="1" applyFont="1" applyFill="1" applyBorder="1" applyAlignment="1" applyProtection="1">
      <alignment horizontal="center"/>
      <protection locked="0"/>
    </xf>
    <xf numFmtId="0" fontId="43" fillId="3" borderId="53" xfId="0" applyFont="1" applyFill="1" applyBorder="1" applyAlignment="1" applyProtection="1">
      <alignment horizontal="center"/>
      <protection locked="0"/>
    </xf>
    <xf numFmtId="49" fontId="6" fillId="8" borderId="4" xfId="0" applyNumberFormat="1" applyFont="1" applyFill="1" applyBorder="1" applyAlignment="1">
      <alignment horizontal="left"/>
    </xf>
    <xf numFmtId="49" fontId="6" fillId="8" borderId="0" xfId="0" applyNumberFormat="1" applyFont="1" applyFill="1" applyAlignment="1">
      <alignment horizontal="left"/>
    </xf>
    <xf numFmtId="49" fontId="6" fillId="8" borderId="18" xfId="0" applyNumberFormat="1" applyFont="1" applyFill="1" applyBorder="1" applyAlignment="1">
      <alignment horizontal="left"/>
    </xf>
    <xf numFmtId="49" fontId="6" fillId="8" borderId="19" xfId="0" applyNumberFormat="1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2" fontId="4" fillId="0" borderId="40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2" fontId="15" fillId="0" borderId="14" xfId="0" applyNumberFormat="1" applyFont="1" applyBorder="1" applyAlignment="1">
      <alignment horizontal="center"/>
    </xf>
    <xf numFmtId="0" fontId="4" fillId="0" borderId="39" xfId="0" applyFont="1" applyBorder="1"/>
    <xf numFmtId="0" fontId="4" fillId="0" borderId="16" xfId="0" applyFont="1" applyBorder="1"/>
    <xf numFmtId="0" fontId="4" fillId="16" borderId="7" xfId="0" applyFont="1" applyFill="1" applyBorder="1"/>
    <xf numFmtId="0" fontId="4" fillId="16" borderId="9" xfId="0" applyFont="1" applyFill="1" applyBorder="1"/>
    <xf numFmtId="0" fontId="4" fillId="16" borderId="6" xfId="0" applyFont="1" applyFill="1" applyBorder="1" applyAlignment="1" applyProtection="1">
      <alignment horizontal="center"/>
      <protection locked="0"/>
    </xf>
    <xf numFmtId="0" fontId="4" fillId="0" borderId="31" xfId="0" applyFont="1" applyBorder="1"/>
    <xf numFmtId="0" fontId="4" fillId="0" borderId="51" xfId="0" applyFont="1" applyBorder="1"/>
    <xf numFmtId="0" fontId="4" fillId="0" borderId="59" xfId="0" applyFont="1" applyBorder="1" applyProtection="1">
      <protection locked="0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18" xfId="0" applyNumberFormat="1" applyFont="1" applyBorder="1" applyAlignment="1">
      <alignment horizontal="left"/>
    </xf>
    <xf numFmtId="49" fontId="6" fillId="0" borderId="19" xfId="0" applyNumberFormat="1" applyFont="1" applyBorder="1" applyAlignment="1">
      <alignment horizontal="left"/>
    </xf>
    <xf numFmtId="0" fontId="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9" fontId="4" fillId="0" borderId="0" xfId="0" applyNumberFormat="1" applyFont="1" applyProtection="1">
      <protection hidden="1"/>
    </xf>
    <xf numFmtId="9" fontId="4" fillId="0" borderId="0" xfId="5" applyFont="1" applyProtection="1">
      <protection hidden="1"/>
    </xf>
    <xf numFmtId="0" fontId="3" fillId="0" borderId="0" xfId="0" applyFont="1" applyProtection="1">
      <protection hidden="1"/>
    </xf>
    <xf numFmtId="0" fontId="54" fillId="0" borderId="0" xfId="0" applyFont="1"/>
    <xf numFmtId="0" fontId="55" fillId="2" borderId="0" xfId="1" applyFont="1" applyFill="1" applyBorder="1" applyAlignment="1" applyProtection="1"/>
    <xf numFmtId="0" fontId="4" fillId="0" borderId="0" xfId="0" applyFont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169" fontId="4" fillId="8" borderId="0" xfId="0" applyNumberFormat="1" applyFont="1" applyFill="1"/>
    <xf numFmtId="0" fontId="4" fillId="9" borderId="6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right"/>
    </xf>
    <xf numFmtId="49" fontId="6" fillId="0" borderId="11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4" fillId="0" borderId="32" xfId="0" applyFont="1" applyBorder="1"/>
    <xf numFmtId="2" fontId="0" fillId="0" borderId="5" xfId="0" applyNumberFormat="1" applyBorder="1" applyAlignment="1">
      <alignment horizontal="center"/>
    </xf>
    <xf numFmtId="2" fontId="15" fillId="0" borderId="27" xfId="0" applyNumberFormat="1" applyFont="1" applyBorder="1" applyAlignment="1">
      <alignment horizontal="center"/>
    </xf>
    <xf numFmtId="0" fontId="4" fillId="16" borderId="32" xfId="0" applyFont="1" applyFill="1" applyBorder="1" applyAlignment="1" applyProtection="1">
      <alignment horizontal="center"/>
      <protection locked="0"/>
    </xf>
    <xf numFmtId="0" fontId="4" fillId="16" borderId="34" xfId="0" applyFont="1" applyFill="1" applyBorder="1" applyAlignment="1" applyProtection="1">
      <alignment horizontal="center"/>
      <protection locked="0"/>
    </xf>
    <xf numFmtId="0" fontId="56" fillId="8" borderId="0" xfId="0" applyFont="1" applyFill="1"/>
    <xf numFmtId="1" fontId="4" fillId="0" borderId="7" xfId="0" applyNumberFormat="1" applyFont="1" applyBorder="1"/>
    <xf numFmtId="1" fontId="4" fillId="0" borderId="8" xfId="0" applyNumberFormat="1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37" xfId="0" applyBorder="1"/>
    <xf numFmtId="49" fontId="4" fillId="0" borderId="37" xfId="0" applyNumberFormat="1" applyFont="1" applyBorder="1" applyAlignment="1">
      <alignment horizontal="center"/>
    </xf>
    <xf numFmtId="1" fontId="4" fillId="8" borderId="9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6" fillId="3" borderId="62" xfId="0" applyFont="1" applyFill="1" applyBorder="1" applyProtection="1">
      <protection locked="0"/>
    </xf>
    <xf numFmtId="0" fontId="6" fillId="3" borderId="25" xfId="0" applyFont="1" applyFill="1" applyBorder="1" applyProtection="1">
      <protection locked="0"/>
    </xf>
    <xf numFmtId="0" fontId="6" fillId="3" borderId="58" xfId="0" applyFont="1" applyFill="1" applyBorder="1" applyProtection="1">
      <protection locked="0"/>
    </xf>
    <xf numFmtId="0" fontId="12" fillId="0" borderId="23" xfId="0" applyFont="1" applyBorder="1"/>
    <xf numFmtId="0" fontId="12" fillId="0" borderId="1" xfId="0" applyFont="1" applyBorder="1"/>
    <xf numFmtId="0" fontId="12" fillId="0" borderId="65" xfId="0" applyFont="1" applyBorder="1"/>
    <xf numFmtId="0" fontId="1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42" fillId="0" borderId="4" xfId="1" applyFont="1" applyBorder="1" applyAlignment="1" applyProtection="1">
      <alignment vertical="top" wrapText="1"/>
    </xf>
    <xf numFmtId="0" fontId="42" fillId="0" borderId="0" xfId="1" applyFont="1" applyBorder="1" applyAlignment="1" applyProtection="1">
      <alignment vertical="top" wrapText="1"/>
    </xf>
    <xf numFmtId="0" fontId="42" fillId="0" borderId="5" xfId="1" applyFont="1" applyBorder="1" applyAlignment="1" applyProtection="1">
      <alignment vertical="top" wrapText="1"/>
    </xf>
    <xf numFmtId="0" fontId="42" fillId="0" borderId="60" xfId="1" applyFont="1" applyBorder="1" applyAlignment="1" applyProtection="1">
      <alignment vertical="top" wrapText="1"/>
    </xf>
    <xf numFmtId="0" fontId="42" fillId="0" borderId="25" xfId="1" applyFont="1" applyBorder="1" applyAlignment="1" applyProtection="1">
      <alignment vertical="top" wrapText="1"/>
    </xf>
    <xf numFmtId="0" fontId="42" fillId="0" borderId="61" xfId="1" applyFont="1" applyBorder="1" applyAlignment="1" applyProtection="1">
      <alignment vertical="top" wrapText="1"/>
    </xf>
    <xf numFmtId="0" fontId="4" fillId="17" borderId="6" xfId="0" applyFont="1" applyFill="1" applyBorder="1" applyAlignment="1" applyProtection="1">
      <alignment horizontal="center"/>
      <protection locked="0"/>
    </xf>
    <xf numFmtId="9" fontId="53" fillId="0" borderId="6" xfId="5" applyFont="1" applyBorder="1" applyAlignment="1" applyProtection="1">
      <alignment horizontal="center"/>
      <protection locked="0"/>
    </xf>
    <xf numFmtId="0" fontId="4" fillId="16" borderId="7" xfId="0" applyFont="1" applyFill="1" applyBorder="1" applyProtection="1">
      <protection locked="0"/>
    </xf>
    <xf numFmtId="0" fontId="4" fillId="16" borderId="9" xfId="0" applyFont="1" applyFill="1" applyBorder="1" applyProtection="1">
      <protection locked="0"/>
    </xf>
    <xf numFmtId="0" fontId="4" fillId="16" borderId="62" xfId="0" applyFont="1" applyFill="1" applyBorder="1" applyProtection="1">
      <protection locked="0"/>
    </xf>
    <xf numFmtId="0" fontId="4" fillId="16" borderId="58" xfId="0" applyFont="1" applyFill="1" applyBorder="1" applyProtection="1">
      <protection locked="0"/>
    </xf>
    <xf numFmtId="0" fontId="58" fillId="0" borderId="22" xfId="0" applyFont="1" applyBorder="1"/>
    <xf numFmtId="0" fontId="4" fillId="0" borderId="29" xfId="0" applyFont="1" applyBorder="1"/>
    <xf numFmtId="0" fontId="11" fillId="8" borderId="0" xfId="0" applyFont="1" applyFill="1" applyAlignment="1" applyProtection="1">
      <alignment horizontal="center"/>
      <protection locked="0"/>
    </xf>
    <xf numFmtId="0" fontId="11" fillId="8" borderId="0" xfId="0" applyFont="1" applyFill="1"/>
    <xf numFmtId="0" fontId="11" fillId="8" borderId="25" xfId="0" applyFont="1" applyFill="1" applyBorder="1" applyAlignment="1">
      <alignment horizontal="left"/>
    </xf>
    <xf numFmtId="0" fontId="11" fillId="0" borderId="25" xfId="0" applyFont="1" applyBorder="1"/>
    <xf numFmtId="0" fontId="11" fillId="8" borderId="25" xfId="0" applyFont="1" applyFill="1" applyBorder="1"/>
    <xf numFmtId="0" fontId="10" fillId="8" borderId="0" xfId="0" applyFont="1" applyFill="1"/>
    <xf numFmtId="0" fontId="43" fillId="8" borderId="0" xfId="0" applyFont="1" applyFill="1"/>
    <xf numFmtId="0" fontId="10" fillId="8" borderId="0" xfId="0" applyFont="1" applyFill="1" applyAlignment="1">
      <alignment horizontal="right"/>
    </xf>
    <xf numFmtId="0" fontId="11" fillId="0" borderId="25" xfId="0" applyFont="1" applyBorder="1" applyAlignment="1">
      <alignment horizontal="left"/>
    </xf>
    <xf numFmtId="9" fontId="11" fillId="9" borderId="25" xfId="5" applyFont="1" applyFill="1" applyBorder="1" applyProtection="1">
      <protection locked="0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9" fontId="4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42" fillId="0" borderId="0" xfId="0" applyFont="1"/>
    <xf numFmtId="0" fontId="4" fillId="0" borderId="2" xfId="0" applyFont="1" applyBorder="1"/>
    <xf numFmtId="0" fontId="11" fillId="9" borderId="25" xfId="0" applyFont="1" applyFill="1" applyBorder="1" applyAlignment="1" applyProtection="1">
      <alignment horizontal="center" wrapText="1"/>
      <protection locked="0"/>
    </xf>
    <xf numFmtId="2" fontId="11" fillId="8" borderId="25" xfId="0" applyNumberFormat="1" applyFont="1" applyFill="1" applyBorder="1" applyAlignment="1">
      <alignment horizontal="center" wrapText="1"/>
    </xf>
    <xf numFmtId="0" fontId="11" fillId="8" borderId="0" xfId="0" applyFont="1" applyFill="1" applyAlignment="1" applyProtection="1">
      <alignment horizontal="center"/>
      <protection locked="0"/>
    </xf>
    <xf numFmtId="2" fontId="11" fillId="0" borderId="17" xfId="0" applyNumberFormat="1" applyFont="1" applyBorder="1" applyAlignment="1">
      <alignment horizontal="center" wrapText="1"/>
    </xf>
    <xf numFmtId="14" fontId="11" fillId="9" borderId="25" xfId="0" applyNumberFormat="1" applyFont="1" applyFill="1" applyBorder="1" applyAlignment="1" applyProtection="1">
      <alignment horizontal="center" wrapText="1"/>
      <protection locked="0"/>
    </xf>
    <xf numFmtId="49" fontId="11" fillId="9" borderId="25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2" fillId="0" borderId="24" xfId="1" applyFont="1" applyBorder="1" applyAlignment="1" applyProtection="1">
      <alignment horizontal="center" vertical="top" wrapText="1"/>
    </xf>
    <xf numFmtId="0" fontId="42" fillId="0" borderId="2" xfId="1" applyFont="1" applyBorder="1" applyAlignment="1" applyProtection="1">
      <alignment horizontal="center" vertical="top" wrapText="1"/>
    </xf>
    <xf numFmtId="0" fontId="42" fillId="0" borderId="3" xfId="1" applyFont="1" applyBorder="1" applyAlignment="1" applyProtection="1">
      <alignment horizontal="center" vertical="top" wrapText="1"/>
    </xf>
    <xf numFmtId="0" fontId="42" fillId="0" borderId="4" xfId="1" applyFont="1" applyBorder="1" applyAlignment="1" applyProtection="1">
      <alignment horizontal="center" vertical="top" wrapText="1"/>
    </xf>
    <xf numFmtId="0" fontId="42" fillId="0" borderId="0" xfId="1" applyFont="1" applyBorder="1" applyAlignment="1" applyProtection="1">
      <alignment horizontal="center" vertical="top" wrapText="1"/>
    </xf>
    <xf numFmtId="0" fontId="42" fillId="0" borderId="5" xfId="1" applyFont="1" applyBorder="1" applyAlignment="1" applyProtection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left" wrapText="1"/>
    </xf>
    <xf numFmtId="49" fontId="6" fillId="0" borderId="19" xfId="0" applyNumberFormat="1" applyFont="1" applyBorder="1" applyAlignment="1">
      <alignment horizontal="left" wrapText="1"/>
    </xf>
    <xf numFmtId="49" fontId="6" fillId="0" borderId="33" xfId="0" applyNumberFormat="1" applyFont="1" applyBorder="1" applyAlignment="1">
      <alignment horizontal="left" wrapText="1"/>
    </xf>
    <xf numFmtId="49" fontId="6" fillId="0" borderId="60" xfId="0" applyNumberFormat="1" applyFont="1" applyBorder="1" applyAlignment="1">
      <alignment horizontal="left" wrapText="1"/>
    </xf>
    <xf numFmtId="49" fontId="6" fillId="0" borderId="25" xfId="0" applyNumberFormat="1" applyFont="1" applyBorder="1" applyAlignment="1">
      <alignment horizontal="left" wrapText="1"/>
    </xf>
    <xf numFmtId="49" fontId="6" fillId="0" borderId="58" xfId="0" applyNumberFormat="1" applyFont="1" applyBorder="1" applyAlignment="1">
      <alignment horizontal="left" wrapText="1"/>
    </xf>
    <xf numFmtId="1" fontId="4" fillId="8" borderId="7" xfId="0" applyNumberFormat="1" applyFont="1" applyFill="1" applyBorder="1" applyAlignment="1">
      <alignment horizontal="center" wrapText="1"/>
    </xf>
    <xf numFmtId="1" fontId="4" fillId="8" borderId="8" xfId="0" applyNumberFormat="1" applyFont="1" applyFill="1" applyBorder="1" applyAlignment="1">
      <alignment horizontal="center" wrapText="1"/>
    </xf>
    <xf numFmtId="1" fontId="4" fillId="8" borderId="10" xfId="0" applyNumberFormat="1" applyFont="1" applyFill="1" applyBorder="1" applyAlignment="1">
      <alignment horizontal="center" wrapText="1"/>
    </xf>
    <xf numFmtId="1" fontId="4" fillId="8" borderId="6" xfId="0" applyNumberFormat="1" applyFont="1" applyFill="1" applyBorder="1" applyAlignment="1">
      <alignment horizontal="center"/>
    </xf>
    <xf numFmtId="1" fontId="4" fillId="8" borderId="12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9" fontId="6" fillId="0" borderId="9" xfId="0" applyNumberFormat="1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16" fillId="0" borderId="43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6" fillId="8" borderId="60" xfId="0" applyFont="1" applyFill="1" applyBorder="1" applyAlignment="1" applyProtection="1">
      <alignment horizontal="left" wrapText="1"/>
      <protection locked="0"/>
    </xf>
    <xf numFmtId="0" fontId="6" fillId="8" borderId="25" xfId="0" applyFont="1" applyFill="1" applyBorder="1" applyAlignment="1" applyProtection="1">
      <alignment horizontal="left" wrapText="1"/>
      <protection locked="0"/>
    </xf>
    <xf numFmtId="0" fontId="6" fillId="8" borderId="58" xfId="0" applyFont="1" applyFill="1" applyBorder="1" applyAlignment="1" applyProtection="1">
      <alignment horizontal="left" wrapText="1"/>
      <protection locked="0"/>
    </xf>
    <xf numFmtId="0" fontId="4" fillId="0" borderId="43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49" fontId="6" fillId="0" borderId="11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43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0" borderId="60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3" fillId="8" borderId="11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49" fontId="6" fillId="0" borderId="18" xfId="0" applyNumberFormat="1" applyFont="1" applyBorder="1" applyAlignment="1">
      <alignment horizontal="left"/>
    </xf>
    <xf numFmtId="49" fontId="6" fillId="0" borderId="1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9" fontId="6" fillId="8" borderId="43" xfId="0" applyNumberFormat="1" applyFont="1" applyFill="1" applyBorder="1" applyAlignment="1">
      <alignment horizontal="center"/>
    </xf>
    <xf numFmtId="49" fontId="6" fillId="8" borderId="6" xfId="0" applyNumberFormat="1" applyFont="1" applyFill="1" applyBorder="1" applyAlignment="1">
      <alignment horizontal="center"/>
    </xf>
    <xf numFmtId="0" fontId="42" fillId="0" borderId="60" xfId="1" applyFont="1" applyBorder="1" applyAlignment="1" applyProtection="1">
      <alignment horizontal="center" vertical="top" wrapText="1"/>
    </xf>
    <xf numFmtId="0" fontId="42" fillId="0" borderId="25" xfId="1" applyFont="1" applyBorder="1" applyAlignment="1" applyProtection="1">
      <alignment horizontal="center" vertical="top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49" fontId="6" fillId="0" borderId="18" xfId="0" applyNumberFormat="1" applyFont="1" applyBorder="1" applyAlignment="1">
      <alignment horizontal="center" wrapText="1"/>
    </xf>
    <xf numFmtId="49" fontId="6" fillId="0" borderId="19" xfId="0" applyNumberFormat="1" applyFont="1" applyBorder="1" applyAlignment="1">
      <alignment horizontal="center" wrapText="1"/>
    </xf>
    <xf numFmtId="49" fontId="6" fillId="0" borderId="33" xfId="0" applyNumberFormat="1" applyFont="1" applyBorder="1" applyAlignment="1">
      <alignment horizontal="center" wrapText="1"/>
    </xf>
    <xf numFmtId="49" fontId="6" fillId="0" borderId="43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49" fontId="6" fillId="8" borderId="11" xfId="0" applyNumberFormat="1" applyFont="1" applyFill="1" applyBorder="1" applyAlignment="1">
      <alignment horizontal="left" wrapText="1"/>
    </xf>
    <xf numFmtId="49" fontId="6" fillId="8" borderId="8" xfId="0" applyNumberFormat="1" applyFont="1" applyFill="1" applyBorder="1" applyAlignment="1">
      <alignment horizontal="left" wrapText="1"/>
    </xf>
    <xf numFmtId="49" fontId="6" fillId="8" borderId="9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right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14" fillId="14" borderId="37" xfId="1" applyFill="1" applyBorder="1" applyAlignment="1" applyProtection="1">
      <alignment horizontal="left"/>
      <protection locked="0"/>
    </xf>
    <xf numFmtId="0" fontId="14" fillId="14" borderId="0" xfId="1" applyFill="1" applyBorder="1" applyAlignment="1" applyProtection="1">
      <alignment horizontal="left"/>
      <protection locked="0"/>
    </xf>
    <xf numFmtId="0" fontId="14" fillId="14" borderId="37" xfId="1" applyFill="1" applyBorder="1" applyAlignment="1" applyProtection="1">
      <alignment horizontal="left"/>
    </xf>
    <xf numFmtId="0" fontId="14" fillId="14" borderId="0" xfId="1" applyFill="1" applyBorder="1" applyAlignment="1" applyProtection="1">
      <alignment horizontal="left"/>
    </xf>
    <xf numFmtId="0" fontId="4" fillId="0" borderId="0" xfId="0" applyFont="1"/>
    <xf numFmtId="0" fontId="9" fillId="0" borderId="0" xfId="0" applyFont="1"/>
    <xf numFmtId="0" fontId="14" fillId="15" borderId="62" xfId="1" applyFill="1" applyBorder="1" applyAlignment="1" applyProtection="1">
      <alignment horizontal="left"/>
    </xf>
    <xf numFmtId="0" fontId="9" fillId="15" borderId="25" xfId="0" applyFont="1" applyFill="1" applyBorder="1" applyAlignment="1">
      <alignment horizontal="left"/>
    </xf>
    <xf numFmtId="0" fontId="14" fillId="15" borderId="37" xfId="1" applyFill="1" applyBorder="1" applyAlignment="1" applyProtection="1">
      <alignment horizontal="left"/>
    </xf>
    <xf numFmtId="0" fontId="14" fillId="15" borderId="0" xfId="1" applyFill="1" applyBorder="1" applyAlignment="1" applyProtection="1">
      <alignment horizontal="left"/>
    </xf>
    <xf numFmtId="0" fontId="11" fillId="15" borderId="0" xfId="0" applyFont="1" applyFill="1" applyAlignment="1">
      <alignment horizontal="center"/>
    </xf>
    <xf numFmtId="0" fontId="38" fillId="14" borderId="37" xfId="1" applyFont="1" applyFill="1" applyBorder="1" applyAlignment="1" applyProtection="1">
      <alignment horizontal="left"/>
    </xf>
    <xf numFmtId="0" fontId="38" fillId="14" borderId="0" xfId="1" applyFont="1" applyFill="1" applyBorder="1" applyAlignment="1" applyProtection="1">
      <alignment horizontal="left"/>
    </xf>
    <xf numFmtId="0" fontId="38" fillId="14" borderId="49" xfId="1" applyFont="1" applyFill="1" applyBorder="1" applyAlignment="1" applyProtection="1">
      <alignment horizontal="left"/>
    </xf>
    <xf numFmtId="0" fontId="38" fillId="14" borderId="62" xfId="1" applyFont="1" applyFill="1" applyBorder="1" applyAlignment="1" applyProtection="1">
      <alignment horizontal="left"/>
    </xf>
    <xf numFmtId="0" fontId="38" fillId="14" borderId="25" xfId="1" applyFont="1" applyFill="1" applyBorder="1" applyAlignment="1" applyProtection="1">
      <alignment horizontal="left"/>
    </xf>
    <xf numFmtId="0" fontId="38" fillId="14" borderId="58" xfId="1" applyFont="1" applyFill="1" applyBorder="1" applyAlignment="1" applyProtection="1">
      <alignment horizontal="left"/>
    </xf>
    <xf numFmtId="0" fontId="14" fillId="14" borderId="37" xfId="1" applyFill="1" applyBorder="1" applyAlignment="1" applyProtection="1">
      <alignment horizontal="left" vertical="center"/>
      <protection locked="0"/>
    </xf>
    <xf numFmtId="0" fontId="14" fillId="14" borderId="0" xfId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2" fontId="4" fillId="0" borderId="6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52" xfId="0" applyNumberFormat="1" applyFont="1" applyBorder="1" applyAlignment="1">
      <alignment horizontal="left"/>
    </xf>
    <xf numFmtId="49" fontId="6" fillId="0" borderId="32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4" fillId="14" borderId="0" xfId="1" applyFill="1" applyBorder="1" applyAlignment="1" applyProtection="1">
      <alignment horizontal="center"/>
    </xf>
    <xf numFmtId="49" fontId="6" fillId="0" borderId="43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0" fontId="43" fillId="14" borderId="25" xfId="0" applyFont="1" applyFill="1" applyBorder="1" applyAlignment="1">
      <alignment horizontal="right"/>
    </xf>
    <xf numFmtId="0" fontId="8" fillId="14" borderId="25" xfId="0" applyFont="1" applyFill="1" applyBorder="1" applyAlignment="1">
      <alignment horizontal="right"/>
    </xf>
    <xf numFmtId="0" fontId="8" fillId="14" borderId="58" xfId="0" applyFont="1" applyFill="1" applyBorder="1" applyAlignment="1">
      <alignment horizontal="right"/>
    </xf>
    <xf numFmtId="0" fontId="14" fillId="14" borderId="0" xfId="1" applyFill="1" applyBorder="1" applyAlignment="1" applyProtection="1">
      <alignment horizontal="left" wrapText="1"/>
    </xf>
    <xf numFmtId="0" fontId="14" fillId="14" borderId="49" xfId="1" applyFill="1" applyBorder="1" applyAlignment="1" applyProtection="1">
      <alignment horizontal="left"/>
    </xf>
    <xf numFmtId="0" fontId="9" fillId="1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42" fillId="0" borderId="24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49" fontId="6" fillId="0" borderId="7" xfId="0" applyNumberFormat="1" applyFont="1" applyBorder="1" applyAlignment="1">
      <alignment horizontal="left" wrapText="1"/>
    </xf>
    <xf numFmtId="0" fontId="6" fillId="0" borderId="43" xfId="0" applyFont="1" applyBorder="1" applyAlignment="1">
      <alignment horizontal="center" vertical="center" wrapText="1"/>
    </xf>
    <xf numFmtId="49" fontId="6" fillId="8" borderId="11" xfId="0" applyNumberFormat="1" applyFont="1" applyFill="1" applyBorder="1" applyAlignment="1" applyProtection="1">
      <alignment horizontal="center" wrapText="1"/>
      <protection locked="0"/>
    </xf>
    <xf numFmtId="49" fontId="6" fillId="8" borderId="8" xfId="0" applyNumberFormat="1" applyFont="1" applyFill="1" applyBorder="1" applyAlignment="1" applyProtection="1">
      <alignment horizontal="center" wrapText="1"/>
      <protection locked="0"/>
    </xf>
    <xf numFmtId="49" fontId="6" fillId="8" borderId="9" xfId="0" applyNumberFormat="1" applyFont="1" applyFill="1" applyBorder="1" applyAlignment="1" applyProtection="1">
      <alignment horizontal="center" wrapText="1"/>
      <protection locked="0"/>
    </xf>
    <xf numFmtId="0" fontId="14" fillId="15" borderId="37" xfId="1" applyFill="1" applyBorder="1" applyAlignment="1" applyProtection="1">
      <alignment horizontal="left"/>
      <protection locked="0"/>
    </xf>
    <xf numFmtId="0" fontId="14" fillId="15" borderId="0" xfId="1" applyFill="1" applyBorder="1" applyAlignment="1" applyProtection="1">
      <alignment horizontal="left"/>
      <protection locked="0"/>
    </xf>
    <xf numFmtId="0" fontId="14" fillId="15" borderId="37" xfId="1" applyFill="1" applyBorder="1" applyAlignment="1" applyProtection="1">
      <protection locked="0"/>
    </xf>
    <xf numFmtId="0" fontId="14" fillId="15" borderId="0" xfId="1" applyFill="1" applyBorder="1" applyAlignment="1" applyProtection="1">
      <protection locked="0"/>
    </xf>
    <xf numFmtId="0" fontId="14" fillId="15" borderId="0" xfId="1" applyFill="1" applyBorder="1" applyAlignment="1" applyProtection="1">
      <alignment horizontal="center"/>
    </xf>
    <xf numFmtId="0" fontId="14" fillId="14" borderId="0" xfId="1" applyFill="1" applyBorder="1" applyAlignment="1" applyProtection="1"/>
    <xf numFmtId="0" fontId="14" fillId="14" borderId="37" xfId="1" applyFill="1" applyBorder="1" applyAlignment="1" applyProtection="1">
      <alignment horizontal="left" wrapText="1"/>
    </xf>
    <xf numFmtId="0" fontId="57" fillId="14" borderId="37" xfId="0" applyFont="1" applyFill="1" applyBorder="1" applyAlignment="1">
      <alignment horizontal="center"/>
    </xf>
    <xf numFmtId="0" fontId="57" fillId="14" borderId="0" xfId="0" applyFont="1" applyFill="1" applyAlignment="1">
      <alignment horizontal="center"/>
    </xf>
    <xf numFmtId="49" fontId="6" fillId="8" borderId="4" xfId="0" applyNumberFormat="1" applyFont="1" applyFill="1" applyBorder="1" applyAlignment="1">
      <alignment horizontal="center"/>
    </xf>
    <xf numFmtId="49" fontId="6" fillId="8" borderId="0" xfId="0" applyNumberFormat="1" applyFont="1" applyFill="1" applyAlignment="1">
      <alignment horizontal="center"/>
    </xf>
    <xf numFmtId="49" fontId="6" fillId="8" borderId="18" xfId="0" applyNumberFormat="1" applyFont="1" applyFill="1" applyBorder="1" applyAlignment="1">
      <alignment horizontal="center" wrapText="1"/>
    </xf>
    <xf numFmtId="49" fontId="6" fillId="8" borderId="19" xfId="0" applyNumberFormat="1" applyFont="1" applyFill="1" applyBorder="1" applyAlignment="1">
      <alignment horizontal="center" wrapText="1"/>
    </xf>
    <xf numFmtId="49" fontId="6" fillId="8" borderId="33" xfId="0" applyNumberFormat="1" applyFont="1" applyFill="1" applyBorder="1" applyAlignment="1">
      <alignment horizontal="center" wrapText="1"/>
    </xf>
    <xf numFmtId="49" fontId="6" fillId="8" borderId="43" xfId="0" applyNumberFormat="1" applyFont="1" applyFill="1" applyBorder="1" applyAlignment="1">
      <alignment horizontal="center" wrapText="1"/>
    </xf>
    <xf numFmtId="49" fontId="6" fillId="8" borderId="6" xfId="0" applyNumberFormat="1" applyFont="1" applyFill="1" applyBorder="1" applyAlignment="1">
      <alignment horizontal="center" wrapText="1"/>
    </xf>
    <xf numFmtId="49" fontId="6" fillId="8" borderId="11" xfId="0" applyNumberFormat="1" applyFont="1" applyFill="1" applyBorder="1" applyAlignment="1">
      <alignment horizontal="center"/>
    </xf>
    <xf numFmtId="49" fontId="6" fillId="8" borderId="8" xfId="0" applyNumberFormat="1" applyFont="1" applyFill="1" applyBorder="1" applyAlignment="1">
      <alignment horizontal="center"/>
    </xf>
    <xf numFmtId="49" fontId="6" fillId="8" borderId="9" xfId="0" applyNumberFormat="1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0" fontId="4" fillId="8" borderId="18" xfId="0" applyFont="1" applyFill="1" applyBorder="1" applyAlignment="1">
      <alignment horizontal="center"/>
    </xf>
    <xf numFmtId="0" fontId="4" fillId="8" borderId="33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6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2" fontId="4" fillId="0" borderId="40" xfId="0" applyNumberFormat="1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left" indent="7"/>
    </xf>
    <xf numFmtId="2" fontId="16" fillId="0" borderId="27" xfId="0" applyNumberFormat="1" applyFont="1" applyBorder="1" applyAlignment="1">
      <alignment horizontal="left" indent="7"/>
    </xf>
    <xf numFmtId="2" fontId="4" fillId="0" borderId="20" xfId="0" applyNumberFormat="1" applyFont="1" applyBorder="1" applyAlignment="1">
      <alignment horizontal="left" indent="5"/>
    </xf>
    <xf numFmtId="2" fontId="4" fillId="0" borderId="29" xfId="0" applyNumberFormat="1" applyFont="1" applyBorder="1" applyAlignment="1">
      <alignment horizontal="left" indent="5"/>
    </xf>
    <xf numFmtId="0" fontId="0" fillId="0" borderId="0" xfId="0" applyAlignment="1">
      <alignment horizontal="right"/>
    </xf>
    <xf numFmtId="0" fontId="40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52" fillId="0" borderId="0" xfId="1" applyFont="1" applyBorder="1" applyAlignment="1" applyProtection="1">
      <alignment horizontal="center"/>
    </xf>
    <xf numFmtId="0" fontId="0" fillId="0" borderId="25" xfId="0" applyBorder="1" applyAlignment="1">
      <alignment horizontal="center"/>
    </xf>
    <xf numFmtId="0" fontId="19" fillId="8" borderId="30" xfId="0" applyFont="1" applyFill="1" applyBorder="1" applyAlignment="1">
      <alignment horizontal="center"/>
    </xf>
    <xf numFmtId="0" fontId="19" fillId="8" borderId="29" xfId="0" applyFont="1" applyFill="1" applyBorder="1" applyAlignment="1">
      <alignment horizontal="center"/>
    </xf>
    <xf numFmtId="0" fontId="34" fillId="6" borderId="44" xfId="0" applyFont="1" applyFill="1" applyBorder="1" applyAlignment="1">
      <alignment horizontal="center"/>
    </xf>
    <xf numFmtId="0" fontId="34" fillId="6" borderId="22" xfId="0" applyFont="1" applyFill="1" applyBorder="1" applyAlignment="1">
      <alignment horizontal="center"/>
    </xf>
    <xf numFmtId="0" fontId="34" fillId="7" borderId="44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19" fillId="11" borderId="30" xfId="0" applyFont="1" applyFill="1" applyBorder="1" applyAlignment="1">
      <alignment horizontal="center"/>
    </xf>
    <xf numFmtId="0" fontId="19" fillId="11" borderId="20" xfId="0" applyFont="1" applyFill="1" applyBorder="1" applyAlignment="1">
      <alignment horizontal="center"/>
    </xf>
    <xf numFmtId="0" fontId="19" fillId="12" borderId="30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2" fillId="0" borderId="32" xfId="1" applyFont="1" applyBorder="1" applyAlignment="1" applyProtection="1">
      <alignment horizontal="center"/>
    </xf>
    <xf numFmtId="0" fontId="2" fillId="0" borderId="40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43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2" borderId="52" xfId="1" applyFont="1" applyFill="1" applyBorder="1" applyAlignment="1" applyProtection="1">
      <alignment horizontal="center"/>
    </xf>
    <xf numFmtId="0" fontId="2" fillId="2" borderId="32" xfId="1" applyFont="1" applyFill="1" applyBorder="1" applyAlignment="1" applyProtection="1">
      <alignment horizontal="center"/>
    </xf>
    <xf numFmtId="0" fontId="2" fillId="2" borderId="40" xfId="1" applyFont="1" applyFill="1" applyBorder="1" applyAlignment="1" applyProtection="1">
      <alignment horizontal="center"/>
    </xf>
    <xf numFmtId="0" fontId="21" fillId="0" borderId="0" xfId="0" applyFont="1" applyAlignment="1">
      <alignment horizontal="center"/>
    </xf>
    <xf numFmtId="0" fontId="2" fillId="2" borderId="23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2" fontId="11" fillId="0" borderId="17" xfId="0" applyNumberFormat="1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21" fillId="0" borderId="25" xfId="0" applyFont="1" applyBorder="1"/>
    <xf numFmtId="0" fontId="8" fillId="0" borderId="25" xfId="0" applyFont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12" fillId="5" borderId="25" xfId="0" applyFont="1" applyFill="1" applyBorder="1" applyAlignment="1">
      <alignment horizontal="center"/>
    </xf>
    <xf numFmtId="0" fontId="9" fillId="0" borderId="32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14" fillId="8" borderId="0" xfId="1" applyFill="1" applyBorder="1" applyAlignment="1" applyProtection="1">
      <alignment horizontal="center" wrapText="1"/>
    </xf>
    <xf numFmtId="0" fontId="2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38" fillId="13" borderId="40" xfId="1" applyFont="1" applyFill="1" applyBorder="1" applyAlignment="1" applyProtection="1">
      <alignment horizontal="left"/>
    </xf>
    <xf numFmtId="0" fontId="38" fillId="13" borderId="19" xfId="1" applyFont="1" applyFill="1" applyBorder="1" applyAlignment="1" applyProtection="1">
      <alignment horizontal="left"/>
    </xf>
    <xf numFmtId="0" fontId="38" fillId="13" borderId="33" xfId="1" applyFont="1" applyFill="1" applyBorder="1" applyAlignment="1" applyProtection="1">
      <alignment horizontal="left"/>
    </xf>
    <xf numFmtId="0" fontId="2" fillId="13" borderId="62" xfId="0" applyFont="1" applyFill="1" applyBorder="1" applyAlignment="1">
      <alignment horizontal="left" vertical="top" shrinkToFit="1"/>
    </xf>
    <xf numFmtId="0" fontId="2" fillId="13" borderId="25" xfId="0" applyFont="1" applyFill="1" applyBorder="1" applyAlignment="1">
      <alignment horizontal="left" vertical="top" shrinkToFit="1"/>
    </xf>
    <xf numFmtId="0" fontId="2" fillId="13" borderId="58" xfId="0" applyFont="1" applyFill="1" applyBorder="1" applyAlignment="1">
      <alignment horizontal="left" vertical="top" shrinkToFit="1"/>
    </xf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</cellXfs>
  <cellStyles count="6">
    <cellStyle name="Erotin 2" xfId="2" xr:uid="{85B5EF33-17FA-460D-9F38-89E284F13097}"/>
    <cellStyle name="Hyperlinkki" xfId="1" builtinId="8"/>
    <cellStyle name="Normaali" xfId="0" builtinId="0"/>
    <cellStyle name="Normaali 2 2" xfId="3" xr:uid="{A4D5DE8E-0AEE-4C6E-B742-31EA9AE0358E}"/>
    <cellStyle name="Pilkku [0] 2" xfId="4" xr:uid="{FF671FBF-CFF1-417D-90B2-355AC6EA98F6}"/>
    <cellStyle name="Prosenttia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E4F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BF8F"/>
      <color rgb="FFE8B246"/>
      <color rgb="FFCCFFCC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://www.rakennusliitto.fi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303068</xdr:colOff>
      <xdr:row>0</xdr:row>
      <xdr:rowOff>866</xdr:rowOff>
    </xdr:from>
    <xdr:to>
      <xdr:col>12</xdr:col>
      <xdr:colOff>312593</xdr:colOff>
      <xdr:row>5</xdr:row>
      <xdr:rowOff>19916</xdr:rowOff>
    </xdr:to>
    <xdr:pic>
      <xdr:nvPicPr>
        <xdr:cNvPr id="23589" name="Picture 122">
          <a:extLst>
            <a:ext uri="{FF2B5EF4-FFF2-40B4-BE49-F238E27FC236}">
              <a16:creationId xmlns:a16="http://schemas.microsoft.com/office/drawing/2014/main" id="{00000000-0008-0000-0000-00002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4818" y="866"/>
          <a:ext cx="4373707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419100</xdr:colOff>
      <xdr:row>1</xdr:row>
      <xdr:rowOff>142875</xdr:rowOff>
    </xdr:to>
    <xdr:pic>
      <xdr:nvPicPr>
        <xdr:cNvPr id="23590" name="Picture 1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47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176646</xdr:colOff>
      <xdr:row>35</xdr:row>
      <xdr:rowOff>24246</xdr:rowOff>
    </xdr:from>
    <xdr:to>
      <xdr:col>4</xdr:col>
      <xdr:colOff>514350</xdr:colOff>
      <xdr:row>37</xdr:row>
      <xdr:rowOff>109112</xdr:rowOff>
    </xdr:to>
    <xdr:pic>
      <xdr:nvPicPr>
        <xdr:cNvPr id="23591" name="Picture 124">
          <a:extLst>
            <a:ext uri="{FF2B5EF4-FFF2-40B4-BE49-F238E27FC236}">
              <a16:creationId xmlns:a16="http://schemas.microsoft.com/office/drawing/2014/main" id="{00000000-0008-0000-0000-00002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46" y="6186921"/>
          <a:ext cx="2347479" cy="46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363682</xdr:colOff>
      <xdr:row>8</xdr:row>
      <xdr:rowOff>112568</xdr:rowOff>
    </xdr:from>
    <xdr:to>
      <xdr:col>17</xdr:col>
      <xdr:colOff>354443</xdr:colOff>
      <xdr:row>26</xdr:row>
      <xdr:rowOff>133349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C9CA4BC7-ACB3-4686-96AC-DA2890AD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409" y="1541318"/>
          <a:ext cx="5948216" cy="3345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o.rasanen@rakennusliitto.f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2"/>
  <dimension ref="A1:AD1231"/>
  <sheetViews>
    <sheetView showGridLines="0" tabSelected="1" zoomScale="115" zoomScaleNormal="115" zoomScaleSheetLayoutView="100" workbookViewId="0"/>
  </sheetViews>
  <sheetFormatPr defaultColWidth="10" defaultRowHeight="12" x14ac:dyDescent="0.2"/>
  <cols>
    <col min="1" max="1" width="9" style="3" customWidth="1"/>
    <col min="2" max="2" width="4.140625" style="3" customWidth="1"/>
    <col min="3" max="3" width="11" style="3" customWidth="1"/>
    <col min="4" max="4" width="6" style="3" customWidth="1"/>
    <col min="5" max="5" width="8.42578125" style="3" customWidth="1"/>
    <col min="6" max="6" width="10.28515625" style="3" customWidth="1"/>
    <col min="7" max="7" width="7.28515625" style="3" customWidth="1"/>
    <col min="8" max="8" width="8" style="3" customWidth="1"/>
    <col min="9" max="9" width="7.42578125" style="3" customWidth="1"/>
    <col min="10" max="10" width="10" style="3" customWidth="1"/>
    <col min="11" max="11" width="13.5703125" style="3" customWidth="1"/>
    <col min="12" max="12" width="8.85546875" style="3" customWidth="1"/>
    <col min="13" max="13" width="6.28515625" style="3" customWidth="1"/>
    <col min="14" max="14" width="8.28515625" style="3" customWidth="1"/>
    <col min="15" max="15" width="7.7109375" style="3" customWidth="1"/>
    <col min="16" max="16" width="9.42578125" style="3" customWidth="1"/>
    <col min="17" max="17" width="9.7109375" style="3" customWidth="1"/>
    <col min="18" max="18" width="7" style="3" customWidth="1"/>
    <col min="19" max="19" width="10.7109375" style="3" customWidth="1"/>
    <col min="20" max="20" width="10.7109375" style="3" hidden="1" customWidth="1"/>
    <col min="21" max="21" width="5" style="494" hidden="1" customWidth="1"/>
    <col min="22" max="22" width="6.5703125" style="494" hidden="1" customWidth="1"/>
    <col min="23" max="23" width="2.42578125" style="494" customWidth="1"/>
    <col min="24" max="24" width="7.7109375" style="494" hidden="1" customWidth="1"/>
    <col min="25" max="25" width="6.7109375" style="494" hidden="1" customWidth="1"/>
    <col min="26" max="26" width="10.85546875" style="494" hidden="1" customWidth="1"/>
    <col min="27" max="27" width="10.7109375" style="494" hidden="1" customWidth="1"/>
    <col min="28" max="28" width="8.7109375" style="3" customWidth="1"/>
    <col min="29" max="29" width="7.28515625" style="3" customWidth="1"/>
    <col min="30" max="16384" width="10" style="3"/>
  </cols>
  <sheetData>
    <row r="1" spans="1:27" x14ac:dyDescent="0.2">
      <c r="A1" s="347" t="s">
        <v>20</v>
      </c>
      <c r="B1" s="348"/>
      <c r="C1" s="348"/>
      <c r="D1" s="348"/>
      <c r="E1" s="348"/>
      <c r="F1" s="347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9"/>
    </row>
    <row r="2" spans="1:27" x14ac:dyDescent="0.2">
      <c r="A2" s="350"/>
      <c r="B2" s="298"/>
      <c r="C2" s="298"/>
      <c r="D2" s="298"/>
      <c r="E2" s="298"/>
      <c r="F2" s="350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319"/>
    </row>
    <row r="3" spans="1:27" x14ac:dyDescent="0.2">
      <c r="A3" s="350"/>
      <c r="B3" s="298"/>
      <c r="C3" s="298"/>
      <c r="D3" s="298"/>
      <c r="E3" s="298"/>
      <c r="F3" s="350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319"/>
    </row>
    <row r="4" spans="1:27" ht="15.75" customHeight="1" x14ac:dyDescent="0.2">
      <c r="A4" s="650" t="s">
        <v>65</v>
      </c>
      <c r="B4" s="651"/>
      <c r="C4" s="651"/>
      <c r="D4" s="651"/>
      <c r="E4" s="298"/>
      <c r="F4" s="3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319"/>
    </row>
    <row r="5" spans="1:27" ht="15" customHeight="1" x14ac:dyDescent="0.2">
      <c r="A5" s="650" t="s">
        <v>183</v>
      </c>
      <c r="B5" s="651"/>
      <c r="C5" s="651"/>
      <c r="D5" s="651"/>
      <c r="E5" s="298"/>
      <c r="F5" s="350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319"/>
    </row>
    <row r="6" spans="1:27" ht="15" customHeight="1" x14ac:dyDescent="0.2">
      <c r="A6" s="650" t="s">
        <v>184</v>
      </c>
      <c r="B6" s="651"/>
      <c r="C6" s="651"/>
      <c r="D6" s="651"/>
      <c r="E6" s="298"/>
      <c r="F6" s="350"/>
      <c r="G6" s="298"/>
      <c r="H6" s="298"/>
      <c r="I6" s="298"/>
      <c r="J6" s="298"/>
      <c r="K6" s="298"/>
      <c r="L6" s="298"/>
      <c r="M6" s="298"/>
      <c r="N6" s="298"/>
      <c r="O6" s="299"/>
      <c r="P6" s="298"/>
      <c r="Q6" s="298"/>
      <c r="R6" s="319"/>
    </row>
    <row r="7" spans="1:27" ht="15" customHeight="1" x14ac:dyDescent="0.2">
      <c r="A7" s="650" t="s">
        <v>148</v>
      </c>
      <c r="B7" s="651"/>
      <c r="C7" s="651"/>
      <c r="D7" s="651"/>
      <c r="E7" s="298"/>
      <c r="F7" s="350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319"/>
    </row>
    <row r="8" spans="1:27" s="42" customFormat="1" ht="15" customHeight="1" x14ac:dyDescent="0.25">
      <c r="A8" s="650" t="s">
        <v>146</v>
      </c>
      <c r="B8" s="651"/>
      <c r="C8" s="651"/>
      <c r="D8" s="651"/>
      <c r="E8" s="300"/>
      <c r="F8" s="709" t="s">
        <v>225</v>
      </c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300"/>
      <c r="R8" s="320"/>
      <c r="U8" s="531"/>
      <c r="V8" s="531"/>
      <c r="W8" s="531"/>
      <c r="X8" s="531"/>
      <c r="Y8" s="531"/>
      <c r="Z8" s="531"/>
      <c r="AA8" s="531"/>
    </row>
    <row r="9" spans="1:27" s="42" customFormat="1" ht="15" customHeight="1" x14ac:dyDescent="0.2">
      <c r="A9" s="667" t="s">
        <v>185</v>
      </c>
      <c r="B9" s="668"/>
      <c r="C9" s="668"/>
      <c r="D9" s="668"/>
      <c r="E9" s="300"/>
      <c r="F9" s="351"/>
      <c r="G9" s="301"/>
      <c r="H9" s="301"/>
      <c r="I9" s="301"/>
      <c r="J9" s="301"/>
      <c r="K9" s="301"/>
      <c r="L9" s="301"/>
      <c r="M9" s="684"/>
      <c r="N9" s="684"/>
      <c r="O9" s="692"/>
      <c r="P9" s="692"/>
      <c r="Q9" s="302"/>
      <c r="R9" s="352"/>
      <c r="U9" s="531"/>
      <c r="V9" s="531"/>
      <c r="W9" s="531"/>
      <c r="X9" s="531"/>
      <c r="Y9" s="531"/>
      <c r="Z9" s="531"/>
      <c r="AA9" s="531"/>
    </row>
    <row r="10" spans="1:27" s="42" customFormat="1" ht="15" customHeight="1" x14ac:dyDescent="0.2">
      <c r="A10" s="667" t="s">
        <v>147</v>
      </c>
      <c r="B10" s="668"/>
      <c r="C10" s="668"/>
      <c r="D10" s="668"/>
      <c r="E10" s="344"/>
      <c r="F10" s="353"/>
      <c r="G10" s="345"/>
      <c r="H10" s="345"/>
      <c r="I10" s="301"/>
      <c r="J10" s="301"/>
      <c r="K10" s="301"/>
      <c r="L10" s="301"/>
      <c r="M10" s="684"/>
      <c r="N10" s="684"/>
      <c r="O10" s="692"/>
      <c r="P10" s="692"/>
      <c r="Q10" s="302"/>
      <c r="R10" s="352"/>
      <c r="U10" s="531"/>
      <c r="V10" s="531"/>
      <c r="W10" s="531"/>
      <c r="X10" s="531"/>
      <c r="Y10" s="531"/>
      <c r="Z10" s="531"/>
      <c r="AA10" s="531"/>
    </row>
    <row r="11" spans="1:27" s="42" customFormat="1" ht="15" customHeight="1" x14ac:dyDescent="0.2">
      <c r="A11" s="667" t="s">
        <v>186</v>
      </c>
      <c r="B11" s="668"/>
      <c r="C11" s="668"/>
      <c r="D11" s="668"/>
      <c r="E11" s="345"/>
      <c r="F11" s="354"/>
      <c r="G11" s="310"/>
      <c r="H11" s="310"/>
      <c r="I11" s="300"/>
      <c r="J11" s="300"/>
      <c r="K11" s="300"/>
      <c r="L11" s="300"/>
      <c r="M11" s="684"/>
      <c r="N11" s="684"/>
      <c r="O11" s="692"/>
      <c r="P11" s="692"/>
      <c r="Q11" s="302"/>
      <c r="R11" s="352"/>
      <c r="U11" s="531"/>
      <c r="V11" s="531"/>
      <c r="W11" s="531"/>
      <c r="X11" s="531"/>
      <c r="Y11" s="531"/>
      <c r="Z11" s="531"/>
      <c r="AA11" s="531"/>
    </row>
    <row r="12" spans="1:27" s="42" customFormat="1" ht="15" customHeight="1" x14ac:dyDescent="0.2">
      <c r="A12" s="667" t="s">
        <v>149</v>
      </c>
      <c r="B12" s="668"/>
      <c r="C12" s="668"/>
      <c r="D12" s="668"/>
      <c r="E12" s="345"/>
      <c r="F12" s="702" t="s">
        <v>107</v>
      </c>
      <c r="G12" s="703"/>
      <c r="H12" s="346"/>
      <c r="I12" s="300"/>
      <c r="J12" s="300"/>
      <c r="K12" s="300"/>
      <c r="L12" s="300"/>
      <c r="M12" s="684"/>
      <c r="N12" s="684"/>
      <c r="O12" s="692"/>
      <c r="P12" s="692"/>
      <c r="Q12" s="302"/>
      <c r="R12" s="352"/>
      <c r="U12" s="531"/>
      <c r="V12" s="531"/>
      <c r="W12" s="531"/>
      <c r="X12" s="531"/>
      <c r="Y12" s="531"/>
      <c r="Z12" s="531"/>
      <c r="AA12" s="531"/>
    </row>
    <row r="13" spans="1:27" s="38" customFormat="1" ht="15" customHeight="1" x14ac:dyDescent="0.2">
      <c r="A13" s="650" t="s">
        <v>150</v>
      </c>
      <c r="B13" s="651"/>
      <c r="C13" s="651"/>
      <c r="D13" s="651"/>
      <c r="E13" s="310"/>
      <c r="F13" s="702" t="s">
        <v>103</v>
      </c>
      <c r="G13" s="703"/>
      <c r="H13" s="346"/>
      <c r="I13" s="300"/>
      <c r="J13" s="300"/>
      <c r="K13" s="300"/>
      <c r="L13" s="300"/>
      <c r="M13" s="684"/>
      <c r="N13" s="684"/>
      <c r="O13" s="692"/>
      <c r="P13" s="692"/>
      <c r="Q13" s="299"/>
      <c r="R13" s="355"/>
      <c r="U13" s="493"/>
      <c r="V13" s="493"/>
      <c r="W13" s="493"/>
      <c r="X13" s="493"/>
      <c r="Y13" s="493"/>
      <c r="Z13" s="493"/>
      <c r="AA13" s="493"/>
    </row>
    <row r="14" spans="1:27" s="38" customFormat="1" ht="15" customHeight="1" x14ac:dyDescent="0.2">
      <c r="A14" s="650" t="s">
        <v>76</v>
      </c>
      <c r="B14" s="651"/>
      <c r="C14" s="651"/>
      <c r="D14" s="651"/>
      <c r="E14" s="310"/>
      <c r="F14" s="702" t="s">
        <v>67</v>
      </c>
      <c r="G14" s="703"/>
      <c r="H14" s="703"/>
      <c r="I14" s="300"/>
      <c r="J14" s="300"/>
      <c r="K14" s="300"/>
      <c r="L14" s="300"/>
      <c r="M14" s="684"/>
      <c r="N14" s="684"/>
      <c r="O14" s="692"/>
      <c r="P14" s="692"/>
      <c r="Q14" s="299"/>
      <c r="R14" s="355"/>
      <c r="U14" s="493"/>
      <c r="V14" s="493"/>
      <c r="W14" s="493"/>
      <c r="X14" s="493"/>
      <c r="Y14" s="493"/>
      <c r="Z14" s="493"/>
      <c r="AA14" s="493"/>
    </row>
    <row r="15" spans="1:27" s="38" customFormat="1" ht="15" customHeight="1" x14ac:dyDescent="0.2">
      <c r="A15" s="708"/>
      <c r="B15" s="690"/>
      <c r="C15" s="690"/>
      <c r="D15" s="300"/>
      <c r="E15" s="310"/>
      <c r="F15" s="704" t="s">
        <v>68</v>
      </c>
      <c r="G15" s="705"/>
      <c r="H15" s="705"/>
      <c r="I15" s="300"/>
      <c r="J15" s="300"/>
      <c r="K15" s="300"/>
      <c r="L15" s="300"/>
      <c r="M15" s="684"/>
      <c r="N15" s="684"/>
      <c r="O15" s="692"/>
      <c r="P15" s="692"/>
      <c r="Q15" s="299"/>
      <c r="R15" s="355"/>
      <c r="U15" s="493"/>
      <c r="V15" s="493"/>
      <c r="W15" s="493"/>
      <c r="X15" s="493"/>
      <c r="Y15" s="493"/>
      <c r="Z15" s="493"/>
      <c r="AA15" s="493"/>
    </row>
    <row r="16" spans="1:27" s="38" customFormat="1" ht="15" customHeight="1" x14ac:dyDescent="0.2">
      <c r="A16" s="652"/>
      <c r="B16" s="653"/>
      <c r="C16" s="653"/>
      <c r="D16" s="300"/>
      <c r="E16" s="310"/>
      <c r="F16" s="704" t="s">
        <v>66</v>
      </c>
      <c r="G16" s="705"/>
      <c r="H16" s="705"/>
      <c r="I16" s="300"/>
      <c r="J16" s="300"/>
      <c r="K16" s="300"/>
      <c r="L16" s="300"/>
      <c r="M16" s="684"/>
      <c r="N16" s="684"/>
      <c r="O16" s="692"/>
      <c r="P16" s="692"/>
      <c r="Q16" s="299"/>
      <c r="R16" s="355"/>
      <c r="U16" s="493"/>
      <c r="V16" s="493"/>
      <c r="W16" s="493"/>
      <c r="X16" s="493"/>
      <c r="Y16" s="493"/>
      <c r="Z16" s="493"/>
      <c r="AA16" s="493"/>
    </row>
    <row r="17" spans="1:27" s="38" customFormat="1" ht="15" customHeight="1" x14ac:dyDescent="0.2">
      <c r="A17" s="652"/>
      <c r="B17" s="653"/>
      <c r="C17" s="653"/>
      <c r="D17" s="300"/>
      <c r="E17" s="310"/>
      <c r="F17" s="354"/>
      <c r="G17" s="310"/>
      <c r="H17" s="310"/>
      <c r="I17" s="300"/>
      <c r="J17" s="300"/>
      <c r="K17" s="300"/>
      <c r="L17" s="300"/>
      <c r="M17" s="684"/>
      <c r="N17" s="684"/>
      <c r="O17" s="692"/>
      <c r="P17" s="692"/>
      <c r="Q17" s="299"/>
      <c r="R17" s="355"/>
      <c r="U17" s="493"/>
      <c r="V17" s="493"/>
      <c r="W17" s="493"/>
      <c r="X17" s="493"/>
      <c r="Y17" s="493"/>
      <c r="Z17" s="493"/>
      <c r="AA17" s="493"/>
    </row>
    <row r="18" spans="1:27" s="38" customFormat="1" ht="15" customHeight="1" x14ac:dyDescent="0.2">
      <c r="A18" s="652"/>
      <c r="B18" s="653"/>
      <c r="C18" s="653"/>
      <c r="D18" s="300"/>
      <c r="E18" s="310"/>
      <c r="F18" s="354"/>
      <c r="G18" s="310"/>
      <c r="H18" s="310"/>
      <c r="I18" s="300"/>
      <c r="J18" s="300"/>
      <c r="K18" s="300"/>
      <c r="L18" s="300"/>
      <c r="M18" s="684"/>
      <c r="N18" s="684"/>
      <c r="O18" s="692"/>
      <c r="P18" s="692"/>
      <c r="Q18" s="299"/>
      <c r="R18" s="355"/>
      <c r="U18" s="493"/>
      <c r="V18" s="493"/>
      <c r="W18" s="493"/>
      <c r="X18" s="493"/>
      <c r="Y18" s="493"/>
      <c r="Z18" s="493"/>
      <c r="AA18" s="493"/>
    </row>
    <row r="19" spans="1:27" s="38" customFormat="1" ht="15" customHeight="1" x14ac:dyDescent="0.2">
      <c r="A19" s="658"/>
      <c r="B19" s="659"/>
      <c r="C19" s="659"/>
      <c r="D19" s="300"/>
      <c r="E19" s="310"/>
      <c r="F19" s="354"/>
      <c r="G19" s="310"/>
      <c r="H19" s="310"/>
      <c r="I19" s="300"/>
      <c r="J19" s="300"/>
      <c r="K19" s="300"/>
      <c r="L19" s="300"/>
      <c r="M19" s="684"/>
      <c r="N19" s="684"/>
      <c r="O19" s="692"/>
      <c r="P19" s="692"/>
      <c r="Q19" s="299"/>
      <c r="R19" s="355"/>
      <c r="U19" s="493"/>
      <c r="V19" s="493"/>
      <c r="W19" s="493"/>
      <c r="X19" s="493"/>
      <c r="Y19" s="493"/>
      <c r="Z19" s="493"/>
      <c r="AA19" s="493"/>
    </row>
    <row r="20" spans="1:27" s="38" customFormat="1" ht="15" customHeight="1" x14ac:dyDescent="0.2">
      <c r="A20" s="652"/>
      <c r="B20" s="653"/>
      <c r="C20" s="653"/>
      <c r="D20" s="300"/>
      <c r="E20" s="310"/>
      <c r="F20" s="354"/>
      <c r="G20" s="310"/>
      <c r="H20" s="310"/>
      <c r="I20" s="300"/>
      <c r="J20" s="300"/>
      <c r="K20" s="300"/>
      <c r="L20" s="300"/>
      <c r="M20" s="684"/>
      <c r="N20" s="684"/>
      <c r="O20" s="692"/>
      <c r="P20" s="692"/>
      <c r="Q20" s="299"/>
      <c r="R20" s="355"/>
      <c r="U20" s="493"/>
      <c r="V20" s="493"/>
      <c r="W20" s="493"/>
      <c r="X20" s="493"/>
      <c r="Y20" s="493"/>
      <c r="Z20" s="493"/>
      <c r="AA20" s="493"/>
    </row>
    <row r="21" spans="1:27" s="38" customFormat="1" ht="15" customHeight="1" x14ac:dyDescent="0.2">
      <c r="A21" s="652"/>
      <c r="B21" s="653"/>
      <c r="C21" s="653"/>
      <c r="D21" s="300"/>
      <c r="E21" s="310"/>
      <c r="F21" s="354"/>
      <c r="G21" s="310"/>
      <c r="H21" s="310"/>
      <c r="I21" s="300"/>
      <c r="J21" s="300"/>
      <c r="K21" s="300"/>
      <c r="L21" s="300"/>
      <c r="M21" s="684"/>
      <c r="N21" s="684"/>
      <c r="O21" s="692"/>
      <c r="P21" s="692"/>
      <c r="Q21" s="299"/>
      <c r="R21" s="355"/>
      <c r="U21" s="493"/>
      <c r="V21" s="493"/>
      <c r="W21" s="493"/>
      <c r="X21" s="493"/>
      <c r="Y21" s="493"/>
      <c r="Z21" s="493"/>
      <c r="AA21" s="493"/>
    </row>
    <row r="22" spans="1:27" s="38" customFormat="1" ht="15" customHeight="1" x14ac:dyDescent="0.2">
      <c r="A22" s="652"/>
      <c r="B22" s="653"/>
      <c r="C22" s="653"/>
      <c r="D22" s="300"/>
      <c r="E22" s="310"/>
      <c r="F22" s="354"/>
      <c r="G22" s="310"/>
      <c r="H22" s="310"/>
      <c r="I22" s="300"/>
      <c r="J22" s="300"/>
      <c r="K22" s="300"/>
      <c r="L22" s="300"/>
      <c r="M22" s="684"/>
      <c r="N22" s="684"/>
      <c r="O22" s="692"/>
      <c r="P22" s="692"/>
      <c r="Q22" s="300"/>
      <c r="R22" s="356"/>
      <c r="U22" s="493"/>
      <c r="V22" s="493"/>
      <c r="W22" s="493"/>
      <c r="X22" s="493"/>
      <c r="Y22" s="493"/>
      <c r="Z22" s="493"/>
      <c r="AA22" s="493"/>
    </row>
    <row r="23" spans="1:27" s="38" customFormat="1" ht="15" customHeight="1" x14ac:dyDescent="0.2">
      <c r="A23" s="658"/>
      <c r="B23" s="659"/>
      <c r="C23" s="659"/>
      <c r="D23" s="364"/>
      <c r="E23" s="310"/>
      <c r="F23" s="354"/>
      <c r="G23" s="310"/>
      <c r="H23" s="310"/>
      <c r="I23" s="310"/>
      <c r="J23" s="310"/>
      <c r="K23" s="310"/>
      <c r="L23" s="310"/>
      <c r="M23" s="706"/>
      <c r="N23" s="706"/>
      <c r="O23" s="692"/>
      <c r="P23" s="692"/>
      <c r="Q23" s="300"/>
      <c r="R23" s="355"/>
      <c r="U23" s="493"/>
      <c r="V23" s="493"/>
      <c r="W23" s="493"/>
      <c r="X23" s="493"/>
      <c r="Y23" s="493"/>
      <c r="Z23" s="493"/>
      <c r="AA23" s="493"/>
    </row>
    <row r="24" spans="1:27" s="38" customFormat="1" ht="12" customHeight="1" x14ac:dyDescent="0.2">
      <c r="A24" s="658"/>
      <c r="B24" s="659"/>
      <c r="C24" s="659"/>
      <c r="D24" s="364"/>
      <c r="E24" s="310"/>
      <c r="F24" s="354"/>
      <c r="G24" s="310"/>
      <c r="H24" s="310"/>
      <c r="I24" s="310"/>
      <c r="J24" s="310"/>
      <c r="K24" s="310"/>
      <c r="L24" s="310"/>
      <c r="M24" s="311"/>
      <c r="N24" s="311"/>
      <c r="O24" s="303"/>
      <c r="P24" s="303"/>
      <c r="Q24" s="300"/>
      <c r="R24" s="355"/>
      <c r="U24" s="493"/>
      <c r="V24" s="493"/>
      <c r="W24" s="493"/>
      <c r="X24" s="493"/>
      <c r="Y24" s="493"/>
      <c r="Z24" s="493"/>
      <c r="AA24" s="493"/>
    </row>
    <row r="25" spans="1:27" s="38" customFormat="1" ht="12" customHeight="1" x14ac:dyDescent="0.2">
      <c r="A25" s="354"/>
      <c r="B25" s="313"/>
      <c r="C25" s="313"/>
      <c r="D25" s="313"/>
      <c r="E25" s="313"/>
      <c r="F25" s="357"/>
      <c r="G25" s="310"/>
      <c r="H25" s="310"/>
      <c r="I25" s="310"/>
      <c r="J25" s="310"/>
      <c r="K25" s="310"/>
      <c r="L25" s="310"/>
      <c r="M25" s="310"/>
      <c r="N25" s="310"/>
      <c r="O25" s="300"/>
      <c r="P25" s="300"/>
      <c r="Q25" s="299"/>
      <c r="R25" s="355"/>
      <c r="U25" s="493"/>
      <c r="V25" s="493"/>
      <c r="W25" s="493"/>
      <c r="X25" s="493"/>
      <c r="Y25" s="493"/>
      <c r="Z25" s="493"/>
      <c r="AA25" s="493"/>
    </row>
    <row r="26" spans="1:27" s="38" customFormat="1" ht="12" customHeight="1" x14ac:dyDescent="0.2">
      <c r="A26" s="354"/>
      <c r="B26" s="313"/>
      <c r="C26" s="313"/>
      <c r="D26" s="313"/>
      <c r="E26" s="313"/>
      <c r="F26" s="357"/>
      <c r="G26" s="310"/>
      <c r="H26" s="310"/>
      <c r="I26" s="310"/>
      <c r="J26" s="310"/>
      <c r="K26" s="310"/>
      <c r="L26" s="310"/>
      <c r="M26" s="310"/>
      <c r="N26" s="310"/>
      <c r="O26" s="304"/>
      <c r="P26" s="304"/>
      <c r="Q26" s="304"/>
      <c r="R26" s="358"/>
      <c r="U26" s="493"/>
      <c r="V26" s="493"/>
      <c r="W26" s="493"/>
      <c r="X26" s="493"/>
      <c r="Y26" s="493"/>
      <c r="Z26" s="493"/>
      <c r="AA26" s="493"/>
    </row>
    <row r="27" spans="1:27" s="38" customFormat="1" ht="12" customHeight="1" x14ac:dyDescent="0.25">
      <c r="A27" s="354"/>
      <c r="B27" s="313"/>
      <c r="C27" s="313"/>
      <c r="D27" s="313"/>
      <c r="E27" s="313"/>
      <c r="F27" s="357"/>
      <c r="G27" s="310"/>
      <c r="H27" s="310"/>
      <c r="I27" s="660"/>
      <c r="J27" s="660"/>
      <c r="K27" s="660"/>
      <c r="L27" s="660"/>
      <c r="M27" s="660"/>
      <c r="N27" s="314"/>
      <c r="O27" s="305"/>
      <c r="P27" s="300"/>
      <c r="Q27" s="299"/>
      <c r="R27" s="355"/>
      <c r="U27" s="493"/>
      <c r="V27" s="493"/>
      <c r="W27" s="493"/>
      <c r="X27" s="493"/>
      <c r="Y27" s="493"/>
      <c r="Z27" s="493"/>
      <c r="AA27" s="493"/>
    </row>
    <row r="28" spans="1:27" s="38" customFormat="1" ht="12" customHeight="1" x14ac:dyDescent="0.2">
      <c r="A28" s="365" t="s">
        <v>158</v>
      </c>
      <c r="B28" s="312"/>
      <c r="C28" s="312"/>
      <c r="D28" s="312"/>
      <c r="E28" s="369"/>
      <c r="F28" s="359"/>
      <c r="G28" s="310"/>
      <c r="H28" s="310"/>
      <c r="I28" s="310"/>
      <c r="J28" s="310"/>
      <c r="K28" s="310"/>
      <c r="L28" s="310"/>
      <c r="M28" s="310"/>
      <c r="N28" s="315"/>
      <c r="O28" s="653"/>
      <c r="P28" s="653"/>
      <c r="Q28" s="299"/>
      <c r="R28" s="355"/>
      <c r="U28" s="493"/>
      <c r="V28" s="493"/>
      <c r="W28" s="493"/>
      <c r="X28" s="493"/>
      <c r="Y28" s="493"/>
      <c r="Z28" s="493"/>
      <c r="AA28" s="493"/>
    </row>
    <row r="29" spans="1:27" s="38" customFormat="1" ht="12" customHeight="1" x14ac:dyDescent="0.2">
      <c r="A29" s="366" t="s">
        <v>156</v>
      </c>
      <c r="B29" s="313"/>
      <c r="C29" s="313"/>
      <c r="D29" s="313"/>
      <c r="E29" s="316"/>
      <c r="F29" s="359"/>
      <c r="G29" s="310"/>
      <c r="H29" s="310"/>
      <c r="I29" s="310"/>
      <c r="J29" s="310"/>
      <c r="K29" s="310"/>
      <c r="L29" s="310"/>
      <c r="M29" s="310"/>
      <c r="N29" s="315"/>
      <c r="O29" s="707"/>
      <c r="P29" s="707"/>
      <c r="Q29" s="299"/>
      <c r="R29" s="355"/>
      <c r="U29" s="493"/>
      <c r="V29" s="493"/>
      <c r="W29" s="493"/>
      <c r="X29" s="493"/>
      <c r="Y29" s="493"/>
      <c r="Z29" s="493"/>
      <c r="AA29" s="493"/>
    </row>
    <row r="30" spans="1:27" s="38" customFormat="1" ht="12" customHeight="1" x14ac:dyDescent="0.2">
      <c r="A30" s="366" t="s">
        <v>160</v>
      </c>
      <c r="B30" s="310"/>
      <c r="C30" s="310"/>
      <c r="D30" s="310"/>
      <c r="E30" s="318"/>
      <c r="F30" s="360"/>
      <c r="G30" s="310"/>
      <c r="H30" s="310"/>
      <c r="I30" s="310"/>
      <c r="J30" s="310"/>
      <c r="K30" s="310"/>
      <c r="L30" s="310"/>
      <c r="M30" s="310"/>
      <c r="N30" s="310"/>
      <c r="O30" s="690"/>
      <c r="P30" s="690"/>
      <c r="Q30" s="299"/>
      <c r="R30" s="355"/>
      <c r="U30" s="493"/>
      <c r="V30" s="493"/>
      <c r="W30" s="493"/>
      <c r="X30" s="493"/>
      <c r="Y30" s="493"/>
      <c r="Z30" s="493"/>
      <c r="AA30" s="493"/>
    </row>
    <row r="31" spans="1:27" s="38" customFormat="1" ht="12" customHeight="1" x14ac:dyDescent="0.25">
      <c r="A31" s="656" t="s">
        <v>159</v>
      </c>
      <c r="B31" s="657"/>
      <c r="C31" s="657"/>
      <c r="D31" s="657"/>
      <c r="E31" s="370"/>
      <c r="F31" s="354"/>
      <c r="G31" s="310"/>
      <c r="H31" s="310"/>
      <c r="I31" s="310"/>
      <c r="J31" s="310"/>
      <c r="K31" s="310"/>
      <c r="L31" s="310"/>
      <c r="M31" s="310"/>
      <c r="N31" s="317"/>
      <c r="O31" s="653"/>
      <c r="P31" s="653"/>
      <c r="Q31" s="653"/>
      <c r="R31" s="691"/>
      <c r="U31" s="493"/>
      <c r="V31" s="493"/>
      <c r="W31" s="493"/>
      <c r="X31" s="493"/>
      <c r="Y31" s="493"/>
      <c r="Z31" s="493"/>
      <c r="AA31" s="493"/>
    </row>
    <row r="32" spans="1:27" s="38" customFormat="1" x14ac:dyDescent="0.2">
      <c r="A32" s="367" t="s">
        <v>226</v>
      </c>
      <c r="B32" s="368"/>
      <c r="C32" s="368"/>
      <c r="D32" s="368"/>
      <c r="E32" s="310"/>
      <c r="F32" s="354"/>
      <c r="G32" s="310"/>
      <c r="H32" s="310"/>
      <c r="I32" s="310"/>
      <c r="J32" s="310"/>
      <c r="K32" s="310"/>
      <c r="L32" s="310"/>
      <c r="M32" s="310"/>
      <c r="N32" s="310"/>
      <c r="O32" s="300"/>
      <c r="P32" s="300"/>
      <c r="Q32" s="299"/>
      <c r="R32" s="355"/>
      <c r="U32" s="493"/>
      <c r="V32" s="493"/>
      <c r="W32" s="493"/>
      <c r="X32" s="493"/>
      <c r="Y32" s="493"/>
      <c r="Z32" s="493"/>
      <c r="AA32" s="493"/>
    </row>
    <row r="33" spans="1:27" s="38" customFormat="1" x14ac:dyDescent="0.2">
      <c r="A33" s="661" t="s">
        <v>157</v>
      </c>
      <c r="B33" s="662"/>
      <c r="C33" s="662"/>
      <c r="D33" s="662"/>
      <c r="E33" s="663"/>
      <c r="F33" s="361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299"/>
      <c r="R33" s="355"/>
      <c r="U33" s="493"/>
      <c r="V33" s="493"/>
      <c r="W33" s="493"/>
      <c r="X33" s="493"/>
      <c r="Y33" s="493"/>
      <c r="Z33" s="493"/>
      <c r="AA33" s="493"/>
    </row>
    <row r="34" spans="1:27" s="38" customFormat="1" ht="13.5" customHeight="1" x14ac:dyDescent="0.2">
      <c r="A34" s="664" t="s">
        <v>171</v>
      </c>
      <c r="B34" s="665"/>
      <c r="C34" s="665"/>
      <c r="D34" s="665"/>
      <c r="E34" s="666"/>
      <c r="F34" s="362"/>
      <c r="G34" s="363"/>
      <c r="H34" s="363"/>
      <c r="I34" s="363"/>
      <c r="J34" s="363"/>
      <c r="K34" s="363"/>
      <c r="L34" s="363"/>
      <c r="M34" s="363"/>
      <c r="N34" s="687" t="s">
        <v>228</v>
      </c>
      <c r="O34" s="688"/>
      <c r="P34" s="688"/>
      <c r="Q34" s="688"/>
      <c r="R34" s="689"/>
      <c r="U34" s="493"/>
      <c r="V34" s="493"/>
      <c r="W34" s="493"/>
      <c r="X34" s="493"/>
      <c r="Y34" s="493"/>
      <c r="Z34" s="493"/>
      <c r="AA34" s="493"/>
    </row>
    <row r="35" spans="1:27" s="42" customFormat="1" ht="15" x14ac:dyDescent="0.2">
      <c r="U35" s="531"/>
      <c r="V35" s="531"/>
      <c r="W35" s="531"/>
      <c r="X35" s="531"/>
      <c r="Y35" s="531"/>
      <c r="Z35" s="531"/>
      <c r="AA35" s="531"/>
    </row>
    <row r="36" spans="1:27" s="42" customFormat="1" ht="15" x14ac:dyDescent="0.2">
      <c r="J36" s="90" t="s">
        <v>64</v>
      </c>
      <c r="U36" s="531"/>
      <c r="V36" s="531"/>
      <c r="W36" s="531"/>
      <c r="X36" s="531"/>
      <c r="Y36" s="531"/>
      <c r="Z36" s="531"/>
      <c r="AA36" s="531"/>
    </row>
    <row r="37" spans="1:27" s="42" customFormat="1" ht="15" x14ac:dyDescent="0.2">
      <c r="U37" s="531"/>
      <c r="V37" s="531"/>
      <c r="W37" s="531"/>
      <c r="X37" s="531"/>
      <c r="Y37" s="531"/>
      <c r="Z37" s="531"/>
      <c r="AA37" s="531"/>
    </row>
    <row r="38" spans="1:27" s="42" customFormat="1" ht="15" x14ac:dyDescent="0.2">
      <c r="U38" s="531"/>
      <c r="V38" s="531"/>
      <c r="W38" s="531"/>
      <c r="X38" s="531"/>
      <c r="Y38" s="531"/>
      <c r="Z38" s="531"/>
      <c r="AA38" s="531"/>
    </row>
    <row r="39" spans="1:27" s="42" customFormat="1" ht="15" x14ac:dyDescent="0.2">
      <c r="U39" s="531"/>
      <c r="V39" s="531"/>
      <c r="W39" s="531"/>
      <c r="X39" s="531"/>
      <c r="Y39" s="531"/>
      <c r="Z39" s="531"/>
      <c r="AA39" s="531"/>
    </row>
    <row r="40" spans="1:27" s="42" customFormat="1" ht="23.25" x14ac:dyDescent="0.35">
      <c r="F40" s="693" t="s">
        <v>154</v>
      </c>
      <c r="G40" s="693"/>
      <c r="H40" s="693"/>
      <c r="I40" s="693"/>
      <c r="J40" s="693"/>
      <c r="K40" s="693"/>
      <c r="L40" s="693"/>
      <c r="M40" s="693"/>
      <c r="N40" s="693"/>
      <c r="O40" s="693"/>
      <c r="U40" s="531"/>
      <c r="V40" s="531"/>
      <c r="W40" s="531"/>
      <c r="X40" s="531"/>
      <c r="Y40" s="531"/>
      <c r="Z40" s="531"/>
      <c r="AA40" s="531"/>
    </row>
    <row r="41" spans="1:27" s="42" customFormat="1" ht="15" x14ac:dyDescent="0.2">
      <c r="H41" s="42" t="s">
        <v>153</v>
      </c>
      <c r="U41" s="531"/>
      <c r="V41" s="531"/>
      <c r="W41" s="531"/>
      <c r="X41" s="531"/>
      <c r="Y41" s="531"/>
      <c r="Z41" s="531"/>
      <c r="AA41" s="531"/>
    </row>
    <row r="42" spans="1:27" s="42" customFormat="1" ht="15" x14ac:dyDescent="0.2">
      <c r="U42" s="531"/>
      <c r="V42" s="531"/>
      <c r="W42" s="531"/>
      <c r="X42" s="531"/>
      <c r="Y42" s="531"/>
      <c r="Z42" s="531"/>
      <c r="AA42" s="531"/>
    </row>
    <row r="43" spans="1:27" s="42" customFormat="1" ht="15" x14ac:dyDescent="0.2">
      <c r="M43" s="42" t="s">
        <v>229</v>
      </c>
      <c r="O43" s="570"/>
      <c r="P43" s="566"/>
      <c r="U43" s="531"/>
      <c r="V43" s="531"/>
      <c r="W43" s="531"/>
      <c r="X43" s="531"/>
      <c r="Y43" s="531"/>
      <c r="Z43" s="531"/>
      <c r="AA43" s="531"/>
    </row>
    <row r="44" spans="1:27" s="42" customFormat="1" ht="15" x14ac:dyDescent="0.2">
      <c r="U44" s="531"/>
      <c r="V44" s="531"/>
      <c r="W44" s="531"/>
      <c r="X44" s="531"/>
      <c r="Y44" s="531"/>
      <c r="Z44" s="531"/>
      <c r="AA44" s="531"/>
    </row>
    <row r="45" spans="1:27" s="42" customFormat="1" ht="15" x14ac:dyDescent="0.2">
      <c r="A45" s="42" t="s">
        <v>230</v>
      </c>
      <c r="C45" s="566"/>
      <c r="D45" s="566"/>
      <c r="E45" s="566"/>
      <c r="F45" s="566"/>
      <c r="M45" s="42" t="s">
        <v>231</v>
      </c>
      <c r="O45" s="571"/>
      <c r="P45" s="571"/>
      <c r="U45" s="531"/>
      <c r="V45" s="531"/>
      <c r="W45" s="531"/>
      <c r="X45" s="531"/>
      <c r="Y45" s="531"/>
      <c r="Z45" s="531"/>
      <c r="AA45" s="531"/>
    </row>
    <row r="46" spans="1:27" s="42" customFormat="1" ht="15" x14ac:dyDescent="0.2">
      <c r="U46" s="531"/>
      <c r="V46" s="531"/>
      <c r="W46" s="531"/>
      <c r="X46" s="531"/>
      <c r="Y46" s="531"/>
      <c r="Z46" s="531"/>
      <c r="AA46" s="531"/>
    </row>
    <row r="47" spans="1:27" s="42" customFormat="1" ht="15" x14ac:dyDescent="0.2">
      <c r="A47" s="42" t="s">
        <v>232</v>
      </c>
      <c r="C47" s="566" t="s">
        <v>19</v>
      </c>
      <c r="D47" s="566"/>
      <c r="E47" s="566"/>
      <c r="F47" s="566"/>
      <c r="M47" s="42" t="s">
        <v>17</v>
      </c>
      <c r="O47" s="570"/>
      <c r="P47" s="566"/>
      <c r="U47" s="531"/>
      <c r="V47" s="531"/>
      <c r="W47" s="531"/>
      <c r="X47" s="531"/>
      <c r="Y47" s="531"/>
      <c r="Z47" s="531"/>
      <c r="AA47" s="531"/>
    </row>
    <row r="48" spans="1:27" s="42" customFormat="1" ht="15" x14ac:dyDescent="0.2">
      <c r="D48" s="375"/>
      <c r="O48" s="3"/>
      <c r="P48" s="3"/>
      <c r="U48" s="531"/>
      <c r="V48" s="531"/>
      <c r="W48" s="531"/>
      <c r="X48" s="531"/>
      <c r="Y48" s="531"/>
      <c r="Z48" s="531"/>
      <c r="AA48" s="531"/>
    </row>
    <row r="49" spans="1:27" s="42" customFormat="1" ht="15" x14ac:dyDescent="0.2">
      <c r="A49" s="42" t="s">
        <v>233</v>
      </c>
      <c r="C49" s="566"/>
      <c r="D49" s="566"/>
      <c r="E49" s="566"/>
      <c r="F49" s="566"/>
      <c r="M49" s="42" t="s">
        <v>18</v>
      </c>
      <c r="O49" s="570"/>
      <c r="P49" s="566"/>
      <c r="U49" s="531"/>
      <c r="V49" s="531"/>
      <c r="W49" s="531"/>
      <c r="X49" s="531"/>
      <c r="Y49" s="531"/>
      <c r="Z49" s="531"/>
      <c r="AA49" s="531"/>
    </row>
    <row r="50" spans="1:27" s="42" customFormat="1" ht="15" x14ac:dyDescent="0.2">
      <c r="D50" s="572"/>
      <c r="E50" s="572"/>
      <c r="F50" s="549"/>
      <c r="H50" s="572"/>
      <c r="I50" s="572"/>
      <c r="J50" s="572"/>
      <c r="K50" s="572"/>
      <c r="L50" s="572"/>
      <c r="M50" s="572"/>
      <c r="N50" s="572"/>
      <c r="U50" s="531"/>
      <c r="V50" s="531"/>
      <c r="W50" s="531"/>
      <c r="X50" s="531"/>
      <c r="Y50" s="531"/>
      <c r="Z50" s="531"/>
      <c r="AA50" s="531"/>
    </row>
    <row r="51" spans="1:27" s="42" customFormat="1" ht="15" x14ac:dyDescent="0.2">
      <c r="A51" s="42" t="s">
        <v>233</v>
      </c>
      <c r="C51" s="566"/>
      <c r="D51" s="566"/>
      <c r="E51" s="566"/>
      <c r="F51" s="566"/>
      <c r="U51" s="531"/>
      <c r="V51" s="531"/>
      <c r="W51" s="531"/>
      <c r="X51" s="531"/>
      <c r="Y51" s="531"/>
      <c r="Z51" s="531"/>
      <c r="AA51" s="531"/>
    </row>
    <row r="52" spans="1:27" s="42" customFormat="1" ht="15" x14ac:dyDescent="0.2">
      <c r="C52" s="550"/>
      <c r="D52" s="550"/>
      <c r="E52" s="550"/>
      <c r="F52" s="550"/>
      <c r="G52" s="550"/>
      <c r="H52" s="550"/>
      <c r="I52" s="550"/>
      <c r="U52" s="531"/>
      <c r="V52" s="531"/>
      <c r="W52" s="531"/>
      <c r="X52" s="531"/>
      <c r="Y52" s="531"/>
      <c r="Z52" s="531"/>
      <c r="AA52" s="531"/>
    </row>
    <row r="53" spans="1:27" s="42" customFormat="1" ht="18" x14ac:dyDescent="0.25">
      <c r="C53" s="550"/>
      <c r="D53" s="554"/>
      <c r="E53" s="555"/>
      <c r="F53" s="549"/>
      <c r="G53" s="549"/>
      <c r="H53" s="549"/>
      <c r="I53" s="549"/>
      <c r="J53" s="549"/>
      <c r="K53" s="549"/>
      <c r="L53" s="550"/>
      <c r="M53" s="556"/>
      <c r="N53" s="554"/>
      <c r="O53" s="568"/>
      <c r="P53" s="568"/>
      <c r="Q53" s="550"/>
      <c r="U53" s="531"/>
      <c r="V53" s="531"/>
      <c r="W53" s="531"/>
      <c r="X53" s="531"/>
      <c r="Y53" s="531"/>
      <c r="Z53" s="531"/>
      <c r="AA53" s="531"/>
    </row>
    <row r="54" spans="1:27" s="42" customFormat="1" ht="15" x14ac:dyDescent="0.2">
      <c r="C54" s="550"/>
      <c r="D54" s="550"/>
      <c r="E54" s="550"/>
      <c r="F54" s="550"/>
      <c r="G54" s="550"/>
      <c r="H54" s="550"/>
      <c r="I54" s="550"/>
      <c r="J54" s="551" t="s">
        <v>238</v>
      </c>
      <c r="K54" s="552"/>
      <c r="L54" s="553"/>
      <c r="N54" s="550"/>
      <c r="O54" s="567">
        <f>SUM(F97+Q97+F132+Q132+F171+Q171+F212+Q212+F252+Q252+F294+Q294+F333+Q333+J365+Q365+Q415)</f>
        <v>0</v>
      </c>
      <c r="P54" s="567"/>
      <c r="Q54" s="550" t="s">
        <v>11</v>
      </c>
      <c r="U54" s="531"/>
      <c r="V54" s="531"/>
      <c r="W54" s="531"/>
      <c r="X54" s="531"/>
      <c r="Y54" s="531"/>
      <c r="Z54" s="531"/>
      <c r="AA54" s="531"/>
    </row>
    <row r="55" spans="1:27" s="42" customFormat="1" ht="18" x14ac:dyDescent="0.25">
      <c r="A55" s="42" t="s">
        <v>234</v>
      </c>
      <c r="C55" s="550"/>
      <c r="D55" s="554"/>
      <c r="E55" s="554"/>
      <c r="F55" s="568"/>
      <c r="G55" s="568"/>
      <c r="H55" s="568"/>
      <c r="I55" s="568"/>
      <c r="J55" s="568"/>
      <c r="K55" s="568"/>
      <c r="L55" s="554"/>
      <c r="M55" s="556"/>
      <c r="N55" s="554"/>
      <c r="O55" s="568"/>
      <c r="P55" s="568"/>
      <c r="Q55" s="550"/>
      <c r="U55" s="531"/>
      <c r="V55" s="531"/>
      <c r="W55" s="531"/>
      <c r="X55" s="531"/>
      <c r="Y55" s="531"/>
      <c r="Z55" s="531"/>
      <c r="AA55" s="531"/>
    </row>
    <row r="56" spans="1:27" s="42" customFormat="1" ht="15" x14ac:dyDescent="0.2">
      <c r="J56" s="557" t="s">
        <v>235</v>
      </c>
      <c r="K56" s="552"/>
      <c r="L56" s="558"/>
      <c r="N56" s="550"/>
      <c r="O56" s="567">
        <f>SUM(O54*L56)</f>
        <v>0</v>
      </c>
      <c r="P56" s="567"/>
      <c r="Q56" s="550" t="s">
        <v>11</v>
      </c>
      <c r="U56" s="531"/>
      <c r="V56" s="531"/>
      <c r="W56" s="531"/>
      <c r="X56" s="531"/>
      <c r="Y56" s="531"/>
      <c r="Z56" s="531"/>
      <c r="AA56" s="531"/>
    </row>
    <row r="57" spans="1:27" s="42" customFormat="1" ht="15" x14ac:dyDescent="0.2">
      <c r="A57" s="42" t="s">
        <v>230</v>
      </c>
      <c r="C57" s="552"/>
      <c r="D57" s="552"/>
      <c r="E57" s="552"/>
      <c r="M57" s="559"/>
      <c r="U57" s="531"/>
      <c r="V57" s="531"/>
      <c r="W57" s="531"/>
      <c r="X57" s="531"/>
      <c r="Y57" s="531"/>
      <c r="Z57" s="531"/>
      <c r="AA57" s="531"/>
    </row>
    <row r="58" spans="1:27" s="42" customFormat="1" ht="15" x14ac:dyDescent="0.2">
      <c r="U58" s="531"/>
      <c r="V58" s="531"/>
      <c r="W58" s="531"/>
      <c r="X58" s="531"/>
      <c r="Y58" s="531"/>
      <c r="Z58" s="531"/>
      <c r="AA58" s="531"/>
    </row>
    <row r="59" spans="1:27" s="42" customFormat="1" ht="15.75" thickBot="1" x14ac:dyDescent="0.25">
      <c r="A59" s="42" t="s">
        <v>236</v>
      </c>
      <c r="C59" s="552"/>
      <c r="D59" s="552"/>
      <c r="E59" s="552"/>
      <c r="J59" s="552" t="s">
        <v>237</v>
      </c>
      <c r="K59" s="552"/>
      <c r="L59" s="552"/>
      <c r="M59" s="559"/>
      <c r="O59" s="569">
        <f>SUM(O56+O54)</f>
        <v>0</v>
      </c>
      <c r="P59" s="569"/>
      <c r="Q59" s="42" t="s">
        <v>11</v>
      </c>
      <c r="U59" s="531"/>
      <c r="V59" s="531"/>
      <c r="W59" s="531"/>
      <c r="X59" s="531"/>
      <c r="Y59" s="531"/>
      <c r="Z59" s="531"/>
      <c r="AA59" s="531"/>
    </row>
    <row r="60" spans="1:27" s="42" customFormat="1" ht="15" x14ac:dyDescent="0.2">
      <c r="U60" s="531"/>
      <c r="V60" s="531"/>
      <c r="W60" s="531"/>
      <c r="X60" s="531"/>
      <c r="Y60" s="531"/>
      <c r="Z60" s="531"/>
      <c r="AA60" s="531"/>
    </row>
    <row r="61" spans="1:27" s="42" customFormat="1" ht="15" x14ac:dyDescent="0.2">
      <c r="B61" s="654"/>
      <c r="C61" s="655"/>
      <c r="D61" s="655"/>
      <c r="E61" s="655"/>
      <c r="F61" s="655"/>
      <c r="U61" s="531"/>
      <c r="V61" s="531"/>
      <c r="W61" s="531"/>
      <c r="X61" s="531"/>
      <c r="Y61" s="531"/>
      <c r="Z61" s="531"/>
      <c r="AA61" s="531"/>
    </row>
    <row r="62" spans="1:27" s="42" customFormat="1" ht="15" x14ac:dyDescent="0.2">
      <c r="U62" s="531"/>
      <c r="V62" s="531"/>
      <c r="W62" s="531"/>
      <c r="X62" s="531"/>
      <c r="Y62" s="531"/>
      <c r="Z62" s="531"/>
      <c r="AA62" s="531"/>
    </row>
    <row r="63" spans="1:27" s="42" customFormat="1" ht="15" x14ac:dyDescent="0.2">
      <c r="U63" s="531"/>
      <c r="V63" s="531"/>
      <c r="W63" s="531"/>
      <c r="X63" s="531"/>
      <c r="Y63" s="531"/>
      <c r="Z63" s="531"/>
      <c r="AA63" s="531"/>
    </row>
    <row r="64" spans="1:27" s="38" customFormat="1" x14ac:dyDescent="0.2">
      <c r="U64" s="493"/>
      <c r="V64" s="493"/>
      <c r="W64" s="493"/>
      <c r="X64" s="493"/>
      <c r="Y64" s="493"/>
      <c r="Z64" s="493"/>
      <c r="AA64" s="493"/>
    </row>
    <row r="65" spans="1:30" s="38" customFormat="1" x14ac:dyDescent="0.2">
      <c r="U65" s="493"/>
      <c r="V65" s="493"/>
      <c r="W65" s="493"/>
      <c r="X65" s="493"/>
      <c r="Y65" s="493"/>
      <c r="Z65" s="493"/>
      <c r="AA65" s="493"/>
      <c r="AB65" s="493"/>
    </row>
    <row r="66" spans="1:30" s="38" customFormat="1" ht="12.75" x14ac:dyDescent="0.2">
      <c r="C66" s="514"/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3"/>
    </row>
    <row r="67" spans="1:30" x14ac:dyDescent="0.2">
      <c r="T67" s="494"/>
      <c r="U67" s="495"/>
      <c r="AB67" s="494"/>
      <c r="AC67" s="494"/>
      <c r="AD67" s="494"/>
    </row>
    <row r="68" spans="1:30" ht="13.5" thickBot="1" x14ac:dyDescent="0.25">
      <c r="A68" s="32"/>
      <c r="B68"/>
      <c r="C68"/>
      <c r="I68" s="90" t="s">
        <v>64</v>
      </c>
      <c r="N68" s="70"/>
      <c r="T68" s="494"/>
      <c r="U68" s="496">
        <v>0.01</v>
      </c>
      <c r="V68" s="497">
        <v>-0.01</v>
      </c>
      <c r="AB68" s="494"/>
      <c r="AC68" s="494"/>
      <c r="AD68" s="494"/>
    </row>
    <row r="69" spans="1:30" ht="13.15" customHeight="1" x14ac:dyDescent="0.2">
      <c r="A69" s="577" t="s">
        <v>161</v>
      </c>
      <c r="B69" s="578"/>
      <c r="C69" s="578"/>
      <c r="D69" s="578"/>
      <c r="E69" s="578"/>
      <c r="F69" s="578"/>
      <c r="G69" s="575" t="s">
        <v>24</v>
      </c>
      <c r="H69" s="576"/>
      <c r="I69" s="576"/>
      <c r="J69" s="576"/>
      <c r="K69" s="576"/>
      <c r="L69" s="523"/>
      <c r="M69" s="523"/>
      <c r="N69" s="565"/>
      <c r="O69" s="523"/>
      <c r="P69" s="523"/>
      <c r="Q69" s="523"/>
      <c r="R69" s="524"/>
      <c r="T69" s="494"/>
      <c r="U69" s="496">
        <v>0.02</v>
      </c>
      <c r="V69" s="497">
        <v>-0.02</v>
      </c>
      <c r="AB69" s="494"/>
      <c r="AC69" s="494"/>
      <c r="AD69" s="494"/>
    </row>
    <row r="70" spans="1:30" ht="12" customHeight="1" x14ac:dyDescent="0.2">
      <c r="A70" s="580"/>
      <c r="B70" s="581"/>
      <c r="C70" s="581"/>
      <c r="D70" s="581"/>
      <c r="E70" s="581"/>
      <c r="F70" s="581"/>
      <c r="G70" s="4"/>
      <c r="J70" s="525"/>
      <c r="K70" s="526"/>
      <c r="L70" s="82"/>
      <c r="M70" s="82"/>
      <c r="N70" s="82"/>
      <c r="O70" s="83"/>
      <c r="P70" s="483"/>
      <c r="Q70" s="484"/>
      <c r="R70" s="486"/>
      <c r="T70" s="494"/>
      <c r="U70" s="496">
        <v>0.03</v>
      </c>
      <c r="V70" s="497">
        <v>-0.03</v>
      </c>
      <c r="AB70" s="494"/>
      <c r="AC70" s="494"/>
      <c r="AD70" s="494"/>
    </row>
    <row r="71" spans="1:30" x14ac:dyDescent="0.2">
      <c r="A71" s="580"/>
      <c r="B71" s="581"/>
      <c r="C71" s="581"/>
      <c r="D71" s="581"/>
      <c r="E71" s="581"/>
      <c r="F71" s="581"/>
      <c r="G71" s="4"/>
      <c r="J71" s="574" t="s">
        <v>189</v>
      </c>
      <c r="K71" s="574" t="s">
        <v>193</v>
      </c>
      <c r="L71" s="574" t="s">
        <v>192</v>
      </c>
      <c r="M71" s="574" t="s">
        <v>191</v>
      </c>
      <c r="N71" s="574" t="s">
        <v>190</v>
      </c>
      <c r="O71" s="574" t="s">
        <v>194</v>
      </c>
      <c r="P71" s="583" t="s">
        <v>195</v>
      </c>
      <c r="Q71" s="583" t="s">
        <v>195</v>
      </c>
      <c r="R71" s="487"/>
      <c r="T71" s="494"/>
      <c r="U71" s="496">
        <v>0.04</v>
      </c>
      <c r="V71" s="497">
        <v>-0.04</v>
      </c>
      <c r="AB71" s="494"/>
      <c r="AC71" s="494"/>
      <c r="AD71" s="494"/>
    </row>
    <row r="72" spans="1:30" ht="12" customHeight="1" x14ac:dyDescent="0.2">
      <c r="A72" s="580"/>
      <c r="B72" s="581"/>
      <c r="C72" s="581"/>
      <c r="D72" s="581"/>
      <c r="E72" s="581"/>
      <c r="F72" s="581"/>
      <c r="G72" s="4"/>
      <c r="J72" s="574"/>
      <c r="K72" s="574"/>
      <c r="L72" s="574"/>
      <c r="M72" s="574"/>
      <c r="N72" s="574"/>
      <c r="O72" s="574"/>
      <c r="P72" s="584"/>
      <c r="Q72" s="584"/>
      <c r="R72" s="488"/>
      <c r="T72" s="494"/>
      <c r="U72" s="496">
        <v>0.05</v>
      </c>
      <c r="V72" s="497">
        <v>-0.05</v>
      </c>
      <c r="AB72" s="494"/>
      <c r="AC72" s="494"/>
      <c r="AD72" s="494"/>
    </row>
    <row r="73" spans="1:30" ht="12" customHeight="1" x14ac:dyDescent="0.2">
      <c r="A73" s="634"/>
      <c r="B73" s="635"/>
      <c r="C73" s="635"/>
      <c r="D73" s="635"/>
      <c r="E73" s="635"/>
      <c r="F73" s="635"/>
      <c r="G73" s="4"/>
      <c r="J73" s="425">
        <v>0.01</v>
      </c>
      <c r="K73" s="426">
        <v>0.01</v>
      </c>
      <c r="L73" s="425">
        <v>0.01</v>
      </c>
      <c r="M73" s="426">
        <v>0.01</v>
      </c>
      <c r="N73" s="425">
        <v>0.01</v>
      </c>
      <c r="O73" s="425">
        <v>0.01</v>
      </c>
      <c r="P73" s="542">
        <v>-0.01</v>
      </c>
      <c r="Q73" s="542">
        <v>-0.01</v>
      </c>
      <c r="R73" s="5"/>
      <c r="T73" s="494"/>
      <c r="U73" s="496">
        <v>0.06</v>
      </c>
      <c r="V73" s="497">
        <v>-0.06</v>
      </c>
      <c r="AB73" s="494"/>
      <c r="AC73" s="494"/>
      <c r="AD73" s="494"/>
    </row>
    <row r="74" spans="1:30" ht="22.5" x14ac:dyDescent="0.2">
      <c r="A74" s="596" t="s">
        <v>162</v>
      </c>
      <c r="B74" s="597"/>
      <c r="C74" s="598"/>
      <c r="D74" s="285" t="s">
        <v>151</v>
      </c>
      <c r="E74" s="58" t="s">
        <v>152</v>
      </c>
      <c r="F74" s="371" t="s">
        <v>3</v>
      </c>
      <c r="G74" s="605" t="s">
        <v>1</v>
      </c>
      <c r="H74" s="606"/>
      <c r="I74" s="606"/>
      <c r="J74" s="58" t="s">
        <v>174</v>
      </c>
      <c r="K74" s="58" t="s">
        <v>174</v>
      </c>
      <c r="L74" s="58" t="s">
        <v>174</v>
      </c>
      <c r="M74" s="58" t="s">
        <v>174</v>
      </c>
      <c r="N74" s="58" t="s">
        <v>174</v>
      </c>
      <c r="O74" s="371" t="s">
        <v>174</v>
      </c>
      <c r="P74" s="371" t="s">
        <v>174</v>
      </c>
      <c r="Q74" s="371" t="s">
        <v>174</v>
      </c>
      <c r="R74" s="343" t="s">
        <v>23</v>
      </c>
      <c r="T74" s="494"/>
      <c r="U74" s="496">
        <v>7.0000000000000007E-2</v>
      </c>
      <c r="V74" s="497">
        <v>-7.0000000000000007E-2</v>
      </c>
      <c r="X74" s="501"/>
      <c r="Y74" s="501"/>
      <c r="Z74" s="501"/>
      <c r="AB74" s="494"/>
      <c r="AC74" s="494"/>
      <c r="AD74" s="494"/>
    </row>
    <row r="75" spans="1:30" x14ac:dyDescent="0.2">
      <c r="A75" s="607" t="s">
        <v>202</v>
      </c>
      <c r="B75" s="608"/>
      <c r="C75" s="609"/>
      <c r="D75" s="340">
        <f>'Suuttimet kierreputkella'!Q5</f>
        <v>0</v>
      </c>
      <c r="E75" s="49">
        <v>1.2</v>
      </c>
      <c r="F75" s="380">
        <f>D75*E75</f>
        <v>0</v>
      </c>
      <c r="G75" s="615" t="s">
        <v>120</v>
      </c>
      <c r="H75" s="616"/>
      <c r="I75" s="616"/>
      <c r="J75" s="382"/>
      <c r="K75" s="382"/>
      <c r="L75" s="382"/>
      <c r="M75" s="382"/>
      <c r="N75" s="382"/>
      <c r="O75" s="382"/>
      <c r="P75" s="485"/>
      <c r="Q75" s="485"/>
      <c r="R75" s="50">
        <f>(E75*J75*$J$73)+(E75*K75*$K$73)+(E75*L75*$L$73)+(E75*M75*$M$73)+(E75*N75*$N$73)+(E75*O75*$O$73)+Z75</f>
        <v>0</v>
      </c>
      <c r="T75" s="494"/>
      <c r="U75" s="496">
        <v>0.08</v>
      </c>
      <c r="V75" s="497">
        <v>-0.08</v>
      </c>
      <c r="X75" s="502">
        <f>((E75*P75*$P$73)+(E75*Q75*$Q$73))</f>
        <v>0</v>
      </c>
      <c r="Y75" s="502">
        <f t="shared" ref="Y75:Y76" si="0">X75*2</f>
        <v>0</v>
      </c>
      <c r="Z75" s="502">
        <f t="shared" ref="Z75" si="1">Y75-X75</f>
        <v>0</v>
      </c>
      <c r="AB75" s="494"/>
      <c r="AC75" s="494"/>
      <c r="AD75" s="494"/>
    </row>
    <row r="76" spans="1:30" x14ac:dyDescent="0.2">
      <c r="A76" s="588" t="s">
        <v>208</v>
      </c>
      <c r="B76" s="589"/>
      <c r="C76" s="590"/>
      <c r="D76" s="340">
        <f>'Suuttimet kierreputkella'!Q6</f>
        <v>0</v>
      </c>
      <c r="E76" s="296">
        <v>1.3</v>
      </c>
      <c r="F76" s="380">
        <f t="shared" ref="F76" si="2">D76*E76</f>
        <v>0</v>
      </c>
      <c r="G76" s="615" t="s">
        <v>121</v>
      </c>
      <c r="H76" s="616"/>
      <c r="I76" s="616"/>
      <c r="J76" s="382"/>
      <c r="K76" s="382"/>
      <c r="L76" s="382"/>
      <c r="M76" s="382"/>
      <c r="N76" s="382"/>
      <c r="O76" s="382"/>
      <c r="P76" s="485"/>
      <c r="Q76" s="485"/>
      <c r="R76" s="50">
        <f>(E76*J76*$J$73)+(E76*K76*$K$73)+(E76*L76*$L$73)+(E76*M76*$M$73)+(E76*N76*$N$73)+(E76*O76*$O$73)+Z76</f>
        <v>0</v>
      </c>
      <c r="T76" s="494"/>
      <c r="U76" s="496">
        <v>0.09</v>
      </c>
      <c r="V76" s="497">
        <v>-0.09</v>
      </c>
      <c r="X76" s="502">
        <f t="shared" ref="X76" si="3">((E76*P76*$P$73)+(E76*Q76*$Q$73))</f>
        <v>0</v>
      </c>
      <c r="Y76" s="502">
        <f t="shared" si="0"/>
        <v>0</v>
      </c>
      <c r="Z76" s="502">
        <f>Y76-X76</f>
        <v>0</v>
      </c>
      <c r="AB76" s="494"/>
      <c r="AC76" s="494"/>
      <c r="AD76" s="494"/>
    </row>
    <row r="77" spans="1:30" ht="11.45" customHeight="1" x14ac:dyDescent="0.2">
      <c r="A77" s="685" t="s">
        <v>209</v>
      </c>
      <c r="B77" s="686"/>
      <c r="C77" s="697"/>
      <c r="D77" s="323"/>
      <c r="E77" s="322"/>
      <c r="F77" s="322"/>
      <c r="G77" s="685" t="s">
        <v>163</v>
      </c>
      <c r="H77" s="686"/>
      <c r="I77" s="686"/>
      <c r="J77" s="384"/>
      <c r="K77" s="385"/>
      <c r="L77" s="385"/>
      <c r="M77" s="385"/>
      <c r="N77" s="385"/>
      <c r="O77" s="385"/>
      <c r="R77" s="50"/>
      <c r="T77" s="494"/>
      <c r="U77" s="496">
        <v>0.1</v>
      </c>
      <c r="V77" s="497">
        <v>-0.1</v>
      </c>
      <c r="X77" s="502"/>
      <c r="Y77" s="502"/>
      <c r="Z77" s="502"/>
      <c r="AB77" s="494"/>
      <c r="AC77" s="494"/>
      <c r="AD77" s="494"/>
    </row>
    <row r="78" spans="1:30" ht="13.15" customHeight="1" x14ac:dyDescent="0.2">
      <c r="A78" s="685"/>
      <c r="B78" s="686"/>
      <c r="C78" s="686"/>
      <c r="D78" s="342">
        <f>'Suuttimet kierreputkella'!Q7</f>
        <v>0</v>
      </c>
      <c r="E78" s="324">
        <v>1.6</v>
      </c>
      <c r="F78" s="380">
        <f>D78*E78</f>
        <v>0</v>
      </c>
      <c r="G78" s="685"/>
      <c r="H78" s="686"/>
      <c r="I78" s="686"/>
      <c r="J78" s="386"/>
      <c r="K78" s="386"/>
      <c r="L78" s="386"/>
      <c r="M78" s="386"/>
      <c r="N78" s="386"/>
      <c r="O78" s="386"/>
      <c r="P78" s="485"/>
      <c r="Q78" s="485"/>
      <c r="R78" s="50">
        <f>((J78*E78*$J$73)+(K78*E78*$K$73)+(L78*E78*$L$73)+(M78*E78*$M$73)+(N78*E78*$N$73)+(O78*E78*$O$73)+Z78)</f>
        <v>0</v>
      </c>
      <c r="T78" s="494"/>
      <c r="U78" s="496">
        <v>0.11</v>
      </c>
      <c r="V78" s="497">
        <v>-0.11</v>
      </c>
      <c r="X78" s="502">
        <f>((E78*P78*$P$73)+(E78*Q78*$Q$73))</f>
        <v>0</v>
      </c>
      <c r="Y78" s="502">
        <f>X78*2</f>
        <v>0</v>
      </c>
      <c r="Z78" s="502">
        <f>Y78-X78</f>
        <v>0</v>
      </c>
      <c r="AB78" s="494"/>
      <c r="AC78" s="494"/>
      <c r="AD78" s="494"/>
    </row>
    <row r="79" spans="1:30" ht="12" customHeight="1" x14ac:dyDescent="0.2">
      <c r="A79" s="585" t="s">
        <v>122</v>
      </c>
      <c r="B79" s="586"/>
      <c r="C79" s="586"/>
      <c r="D79" s="323"/>
      <c r="E79" s="322"/>
      <c r="F79" s="322"/>
      <c r="G79" s="685" t="s">
        <v>122</v>
      </c>
      <c r="H79" s="686"/>
      <c r="I79" s="686"/>
      <c r="J79" s="384"/>
      <c r="K79" s="385"/>
      <c r="L79" s="385"/>
      <c r="M79" s="385"/>
      <c r="N79" s="385"/>
      <c r="O79" s="385"/>
      <c r="R79" s="50"/>
      <c r="T79" s="494"/>
      <c r="U79" s="496">
        <v>0.12</v>
      </c>
      <c r="V79" s="497">
        <v>-0.12</v>
      </c>
      <c r="X79" s="502"/>
      <c r="Y79" s="502"/>
      <c r="Z79" s="502"/>
      <c r="AB79" s="494"/>
      <c r="AC79" s="494"/>
      <c r="AD79" s="494"/>
    </row>
    <row r="80" spans="1:30" x14ac:dyDescent="0.2">
      <c r="A80" s="588"/>
      <c r="B80" s="589"/>
      <c r="C80" s="590"/>
      <c r="D80" s="341">
        <f>'Suuttimet kierreputkella'!Q8</f>
        <v>0</v>
      </c>
      <c r="E80" s="325">
        <v>1.3</v>
      </c>
      <c r="F80" s="380">
        <f t="shared" ref="F80:F83" si="4">D80*E80</f>
        <v>0</v>
      </c>
      <c r="G80" s="685"/>
      <c r="H80" s="686"/>
      <c r="I80" s="686"/>
      <c r="J80" s="387"/>
      <c r="K80" s="387"/>
      <c r="L80" s="387"/>
      <c r="M80" s="387"/>
      <c r="N80" s="387"/>
      <c r="O80" s="387"/>
      <c r="P80" s="485"/>
      <c r="Q80" s="485"/>
      <c r="R80" s="50">
        <f>((J80*E80*$J$73)+(K80*E80*$K$73)+(L80*E80*$L$73)+(M80*E80*$M$73)+(N80*E80*$N$73)+(O80*E80*$O$73)+Z80)</f>
        <v>0</v>
      </c>
      <c r="T80" s="494"/>
      <c r="U80" s="496">
        <v>0.13</v>
      </c>
      <c r="V80" s="497">
        <v>-0.13</v>
      </c>
      <c r="X80" s="502">
        <f t="shared" ref="X80:X83" si="5">((E80*P80*$P$73)+(E80*Q80*$Q$73))</f>
        <v>0</v>
      </c>
      <c r="Y80" s="502">
        <f t="shared" ref="Y80:Y83" si="6">X80*2</f>
        <v>0</v>
      </c>
      <c r="Z80" s="502">
        <f t="shared" ref="Z80:Z82" si="7">Y80-X80</f>
        <v>0</v>
      </c>
      <c r="AB80" s="494"/>
      <c r="AC80" s="494"/>
      <c r="AD80" s="494"/>
    </row>
    <row r="81" spans="1:30" x14ac:dyDescent="0.2">
      <c r="A81" s="612" t="s">
        <v>196</v>
      </c>
      <c r="B81" s="613"/>
      <c r="C81" s="614"/>
      <c r="D81" s="341">
        <f>'Suuttimet kierreputkella'!Q9</f>
        <v>0</v>
      </c>
      <c r="E81" s="49">
        <v>0.8</v>
      </c>
      <c r="F81" s="380">
        <f t="shared" si="4"/>
        <v>0</v>
      </c>
      <c r="G81" s="615" t="s">
        <v>166</v>
      </c>
      <c r="H81" s="616"/>
      <c r="I81" s="616"/>
      <c r="J81" s="382"/>
      <c r="K81" s="382"/>
      <c r="L81" s="382"/>
      <c r="M81" s="382"/>
      <c r="N81" s="382"/>
      <c r="O81" s="382"/>
      <c r="P81" s="485"/>
      <c r="Q81" s="485"/>
      <c r="R81" s="50">
        <f t="shared" ref="R81" si="8">((J81*E81*$J$73)+(K81*E81*$K$73)+(L81*E81*$L$73)+(M81*E81*$M$73)+(N81*E81*$N$73)+(O81*E81*$O$73)+Z81)</f>
        <v>0</v>
      </c>
      <c r="T81" s="494"/>
      <c r="U81" s="496">
        <v>0.14000000000000001</v>
      </c>
      <c r="V81" s="497">
        <v>-0.14000000000000001</v>
      </c>
      <c r="X81" s="502">
        <f t="shared" si="5"/>
        <v>0</v>
      </c>
      <c r="Y81" s="502">
        <f t="shared" si="6"/>
        <v>0</v>
      </c>
      <c r="Z81" s="502">
        <f t="shared" si="7"/>
        <v>0</v>
      </c>
      <c r="AB81" s="494"/>
      <c r="AC81" s="494"/>
      <c r="AD81" s="494"/>
    </row>
    <row r="82" spans="1:30" x14ac:dyDescent="0.2">
      <c r="A82" s="612" t="s">
        <v>169</v>
      </c>
      <c r="B82" s="613"/>
      <c r="C82" s="614"/>
      <c r="D82" s="341">
        <f>'Suuttimet kierreputkella'!Q10</f>
        <v>0</v>
      </c>
      <c r="E82" s="49">
        <v>1</v>
      </c>
      <c r="F82" s="380">
        <f t="shared" si="4"/>
        <v>0</v>
      </c>
      <c r="G82" s="615" t="s">
        <v>123</v>
      </c>
      <c r="H82" s="616"/>
      <c r="I82" s="616"/>
      <c r="J82" s="382"/>
      <c r="K82" s="382"/>
      <c r="L82" s="382"/>
      <c r="M82" s="382"/>
      <c r="N82" s="382"/>
      <c r="O82" s="382"/>
      <c r="P82" s="485"/>
      <c r="Q82" s="485"/>
      <c r="R82" s="50">
        <f>((J82*E82*$J$73)+(K82*E82*$K$73)+(L82*E82*$L$73)+(M82*E82*$M$73)+(N82*E82*$N$73)+(O82*E82*$O$73)+Z82)</f>
        <v>0</v>
      </c>
      <c r="T82" s="494"/>
      <c r="U82" s="496">
        <v>0.15</v>
      </c>
      <c r="V82" s="497">
        <v>-0.15</v>
      </c>
      <c r="X82" s="502">
        <f t="shared" si="5"/>
        <v>0</v>
      </c>
      <c r="Y82" s="502">
        <f t="shared" si="6"/>
        <v>0</v>
      </c>
      <c r="Z82" s="502">
        <f t="shared" si="7"/>
        <v>0</v>
      </c>
      <c r="AB82" s="494"/>
      <c r="AC82" s="494"/>
      <c r="AD82" s="494"/>
    </row>
    <row r="83" spans="1:30" x14ac:dyDescent="0.2">
      <c r="A83" s="612" t="s">
        <v>124</v>
      </c>
      <c r="B83" s="613"/>
      <c r="C83" s="614"/>
      <c r="D83" s="341">
        <f>'Suuttimet kierreputkella'!Q11</f>
        <v>0</v>
      </c>
      <c r="E83" s="49">
        <v>1.3</v>
      </c>
      <c r="F83" s="380">
        <f t="shared" si="4"/>
        <v>0</v>
      </c>
      <c r="G83" s="615" t="s">
        <v>124</v>
      </c>
      <c r="H83" s="616"/>
      <c r="I83" s="616"/>
      <c r="J83" s="382"/>
      <c r="K83" s="382"/>
      <c r="L83" s="382"/>
      <c r="M83" s="382"/>
      <c r="N83" s="382"/>
      <c r="O83" s="382"/>
      <c r="P83" s="485"/>
      <c r="Q83" s="485"/>
      <c r="R83" s="50">
        <f>((J83*E83*$J$73)+(K83*E83*$K$73)+(L83*E83*$L$73)+(M83*E83*$M$73)+(N83*E83*$N$73)+(O83*E83*$O$73)+Z83)</f>
        <v>0</v>
      </c>
      <c r="T83" s="494"/>
      <c r="U83" s="496">
        <v>0.16</v>
      </c>
      <c r="V83" s="497">
        <v>-0.16</v>
      </c>
      <c r="X83" s="502">
        <f t="shared" si="5"/>
        <v>0</v>
      </c>
      <c r="Y83" s="502">
        <f t="shared" si="6"/>
        <v>0</v>
      </c>
      <c r="Z83" s="502">
        <f>Y83-X83</f>
        <v>0</v>
      </c>
      <c r="AB83" s="494"/>
      <c r="AC83" s="494"/>
      <c r="AD83" s="494"/>
    </row>
    <row r="84" spans="1:30" x14ac:dyDescent="0.2">
      <c r="A84" s="615"/>
      <c r="B84" s="616"/>
      <c r="C84" s="616"/>
      <c r="D84" s="321"/>
      <c r="E84" s="296"/>
      <c r="F84" s="477"/>
      <c r="G84" s="632"/>
      <c r="H84" s="633"/>
      <c r="I84" s="633"/>
      <c r="J84" s="329"/>
      <c r="K84" s="329"/>
      <c r="L84" s="329"/>
      <c r="M84" s="329"/>
      <c r="N84" s="329"/>
      <c r="O84" s="329"/>
      <c r="P84" s="6"/>
      <c r="Q84" s="6"/>
      <c r="R84" s="337"/>
      <c r="T84" s="494"/>
      <c r="U84" s="496">
        <v>0.17</v>
      </c>
      <c r="V84" s="497">
        <v>-0.17</v>
      </c>
      <c r="X84" s="501"/>
      <c r="Y84" s="501"/>
      <c r="Z84" s="501"/>
      <c r="AB84" s="494"/>
      <c r="AC84" s="494"/>
      <c r="AD84" s="494"/>
    </row>
    <row r="85" spans="1:30" x14ac:dyDescent="0.2">
      <c r="A85" s="491"/>
      <c r="B85" s="492"/>
      <c r="C85" s="492"/>
      <c r="D85" s="327"/>
      <c r="E85" s="328"/>
      <c r="F85" s="328"/>
      <c r="G85" s="473"/>
      <c r="H85" s="474"/>
      <c r="I85" s="332"/>
      <c r="J85" s="332"/>
      <c r="K85" s="332"/>
      <c r="L85" s="332"/>
      <c r="M85" s="332"/>
      <c r="N85" s="332"/>
      <c r="O85" s="381"/>
      <c r="R85" s="5"/>
      <c r="T85" s="494"/>
      <c r="U85" s="496">
        <v>0.18</v>
      </c>
      <c r="V85" s="497">
        <v>-0.18</v>
      </c>
      <c r="X85" s="501"/>
      <c r="Y85" s="501"/>
      <c r="Z85" s="501"/>
      <c r="AB85" s="494"/>
      <c r="AC85" s="494"/>
      <c r="AD85" s="494"/>
    </row>
    <row r="86" spans="1:30" x14ac:dyDescent="0.2">
      <c r="A86" s="489"/>
      <c r="B86" s="490"/>
      <c r="C86" s="490"/>
      <c r="D86" s="26"/>
      <c r="E86" s="66"/>
      <c r="F86" s="66"/>
      <c r="G86" s="338"/>
      <c r="H86" s="339"/>
      <c r="I86" s="339"/>
      <c r="J86" s="339"/>
      <c r="K86" s="339"/>
      <c r="L86" s="339"/>
      <c r="M86" s="339"/>
      <c r="N86" s="339"/>
      <c r="P86" s="26" t="s">
        <v>16</v>
      </c>
      <c r="Q86" s="331" t="s">
        <v>207</v>
      </c>
      <c r="R86" s="5"/>
      <c r="T86" s="494"/>
      <c r="U86" s="496">
        <v>0.19</v>
      </c>
      <c r="V86" s="497">
        <v>-0.19</v>
      </c>
      <c r="X86" s="501"/>
      <c r="Y86" s="501"/>
      <c r="Z86" s="501"/>
      <c r="AB86" s="494"/>
      <c r="AC86" s="494"/>
      <c r="AD86" s="494"/>
    </row>
    <row r="87" spans="1:30" ht="12.75" customHeight="1" x14ac:dyDescent="0.2">
      <c r="A87" s="489"/>
      <c r="B87" s="490"/>
      <c r="C87" s="490"/>
      <c r="D87" s="26"/>
      <c r="E87" s="66"/>
      <c r="F87" s="66"/>
      <c r="G87" s="644" t="s">
        <v>206</v>
      </c>
      <c r="H87" s="645"/>
      <c r="I87" s="645"/>
      <c r="J87" s="645"/>
      <c r="K87" s="645"/>
      <c r="L87" s="645"/>
      <c r="M87" s="645"/>
      <c r="N87" s="645"/>
      <c r="O87" s="646"/>
      <c r="P87" s="504"/>
      <c r="Q87" s="49">
        <v>0.1</v>
      </c>
      <c r="R87" s="50">
        <f>SUM(P87*Q87)</f>
        <v>0</v>
      </c>
      <c r="T87" s="494"/>
      <c r="U87" s="496">
        <v>0.2</v>
      </c>
      <c r="V87" s="497">
        <v>-0.2</v>
      </c>
      <c r="X87" s="501"/>
      <c r="Y87" s="501"/>
      <c r="Z87" s="501"/>
      <c r="AB87" s="494"/>
      <c r="AC87" s="494"/>
      <c r="AD87" s="494"/>
    </row>
    <row r="88" spans="1:30" x14ac:dyDescent="0.2">
      <c r="A88" s="284"/>
      <c r="B88" s="53"/>
      <c r="C88" s="53"/>
      <c r="D88" s="26"/>
      <c r="E88" s="66"/>
      <c r="F88" s="66"/>
      <c r="G88" s="471"/>
      <c r="H88" s="472"/>
      <c r="I88" s="330"/>
      <c r="J88" s="330"/>
      <c r="K88" s="330"/>
      <c r="L88" s="503"/>
      <c r="M88" s="503"/>
      <c r="N88" s="503"/>
      <c r="O88" s="503"/>
      <c r="R88" s="5"/>
      <c r="T88" s="494"/>
      <c r="U88" s="496">
        <v>0.21</v>
      </c>
      <c r="V88" s="497">
        <v>-0.21</v>
      </c>
      <c r="X88" s="501"/>
      <c r="Y88" s="501"/>
      <c r="Z88" s="501"/>
      <c r="AB88" s="494"/>
      <c r="AC88" s="494"/>
      <c r="AD88" s="494"/>
    </row>
    <row r="89" spans="1:30" x14ac:dyDescent="0.2">
      <c r="A89" s="489"/>
      <c r="B89" s="490"/>
      <c r="C89" s="490"/>
      <c r="D89" s="26"/>
      <c r="E89" s="326"/>
      <c r="F89" s="66"/>
      <c r="G89" s="471"/>
      <c r="H89" s="472"/>
      <c r="I89" s="330"/>
      <c r="J89" s="330"/>
      <c r="K89" s="330"/>
      <c r="L89" s="503"/>
      <c r="M89" s="503"/>
      <c r="N89" s="503"/>
      <c r="O89" s="503"/>
      <c r="R89" s="5"/>
      <c r="T89" s="494"/>
      <c r="U89" s="496">
        <v>0.22</v>
      </c>
      <c r="V89" s="497">
        <v>-0.22</v>
      </c>
      <c r="X89" s="501"/>
      <c r="Y89" s="501"/>
      <c r="Z89" s="501"/>
      <c r="AB89" s="494"/>
      <c r="AC89" s="494"/>
      <c r="AD89" s="494"/>
    </row>
    <row r="90" spans="1:30" x14ac:dyDescent="0.2">
      <c r="A90" s="489"/>
      <c r="B90" s="490"/>
      <c r="C90" s="490"/>
      <c r="D90" s="26"/>
      <c r="E90" s="326"/>
      <c r="F90" s="66"/>
      <c r="G90" s="471"/>
      <c r="H90" s="472"/>
      <c r="I90" s="330"/>
      <c r="J90" s="330"/>
      <c r="K90" s="330"/>
      <c r="L90" s="330"/>
      <c r="M90" s="330"/>
      <c r="N90" s="330"/>
      <c r="O90" s="331"/>
      <c r="R90" s="5"/>
      <c r="T90" s="494"/>
      <c r="U90" s="496">
        <v>0.23</v>
      </c>
      <c r="V90" s="497">
        <v>-0.23</v>
      </c>
      <c r="X90" s="501"/>
      <c r="Y90" s="501"/>
      <c r="Z90" s="501"/>
      <c r="AB90" s="494"/>
      <c r="AC90" s="494"/>
      <c r="AD90" s="494"/>
    </row>
    <row r="91" spans="1:30" ht="12.75" x14ac:dyDescent="0.2">
      <c r="A91" s="475"/>
      <c r="B91" s="476"/>
      <c r="C91" s="476"/>
      <c r="D91" s="67"/>
      <c r="E91" s="66"/>
      <c r="F91" s="68"/>
      <c r="G91" s="4"/>
      <c r="R91" s="5"/>
      <c r="T91" s="494"/>
      <c r="U91" s="496">
        <v>0.24</v>
      </c>
      <c r="V91" s="497">
        <v>-0.24</v>
      </c>
      <c r="X91" s="501"/>
      <c r="Y91" s="501"/>
      <c r="Z91" s="501"/>
      <c r="AB91" s="494"/>
      <c r="AC91" s="494"/>
      <c r="AD91" s="494"/>
    </row>
    <row r="92" spans="1:30" ht="12.75" x14ac:dyDescent="0.2">
      <c r="A92" s="18"/>
      <c r="B92"/>
      <c r="C92"/>
      <c r="D92"/>
      <c r="E92"/>
      <c r="F92"/>
      <c r="G92" s="4"/>
      <c r="R92" s="5"/>
      <c r="T92" s="494"/>
      <c r="U92" s="496">
        <v>0.25</v>
      </c>
      <c r="V92" s="497">
        <v>-0.25</v>
      </c>
      <c r="X92" s="501"/>
      <c r="Y92" s="501"/>
      <c r="Z92" s="501"/>
      <c r="AB92" s="494"/>
      <c r="AC92" s="494"/>
      <c r="AD92" s="494"/>
    </row>
    <row r="93" spans="1:30" ht="12.75" x14ac:dyDescent="0.2">
      <c r="A93" s="18"/>
      <c r="B93"/>
      <c r="C93"/>
      <c r="D93"/>
      <c r="E93"/>
      <c r="F93"/>
      <c r="G93" s="4"/>
      <c r="R93" s="5"/>
      <c r="T93" s="494"/>
      <c r="U93" s="496">
        <v>0.26</v>
      </c>
      <c r="V93" s="497">
        <v>-0.26</v>
      </c>
      <c r="X93" s="501"/>
      <c r="Y93" s="501"/>
      <c r="Z93" s="501"/>
      <c r="AB93" s="494"/>
      <c r="AC93" s="494"/>
      <c r="AD93" s="494"/>
    </row>
    <row r="94" spans="1:30" ht="12.75" x14ac:dyDescent="0.2">
      <c r="A94" s="18"/>
      <c r="B94"/>
      <c r="C94"/>
      <c r="D94"/>
      <c r="E94"/>
      <c r="F94"/>
      <c r="G94" s="4"/>
      <c r="R94" s="5"/>
      <c r="T94" s="494"/>
      <c r="U94" s="496">
        <v>0.27</v>
      </c>
      <c r="V94" s="497">
        <v>-0.27</v>
      </c>
      <c r="X94" s="501"/>
      <c r="Y94" s="501"/>
      <c r="Z94" s="501"/>
      <c r="AB94" s="494"/>
      <c r="AC94" s="494"/>
      <c r="AD94" s="494"/>
    </row>
    <row r="95" spans="1:30" ht="12.75" x14ac:dyDescent="0.2">
      <c r="A95" s="18"/>
      <c r="B95"/>
      <c r="C95"/>
      <c r="D95"/>
      <c r="E95"/>
      <c r="F95"/>
      <c r="G95" s="4"/>
      <c r="R95" s="5"/>
      <c r="T95" s="494"/>
      <c r="U95" s="496">
        <v>0.28000000000000003</v>
      </c>
      <c r="V95" s="497">
        <v>-0.28000000000000003</v>
      </c>
      <c r="X95" s="501"/>
      <c r="Y95" s="501"/>
      <c r="Z95" s="501"/>
      <c r="AB95" s="494"/>
      <c r="AC95" s="494"/>
      <c r="AD95" s="494"/>
    </row>
    <row r="96" spans="1:30" ht="12.75" x14ac:dyDescent="0.2">
      <c r="A96" s="18"/>
      <c r="B96"/>
      <c r="C96"/>
      <c r="D96"/>
      <c r="E96"/>
      <c r="F96"/>
      <c r="G96" s="405"/>
      <c r="H96" s="333"/>
      <c r="I96" s="333"/>
      <c r="J96" s="333"/>
      <c r="K96" s="333"/>
      <c r="L96" s="333"/>
      <c r="R96" s="5"/>
      <c r="T96" s="494"/>
      <c r="U96" s="496">
        <v>0.28999999999999998</v>
      </c>
      <c r="V96" s="497">
        <v>-0.28999999999999998</v>
      </c>
      <c r="X96" s="501"/>
      <c r="Y96" s="501"/>
      <c r="Z96" s="501"/>
      <c r="AB96" s="494"/>
      <c r="AC96" s="494"/>
      <c r="AD96" s="494"/>
    </row>
    <row r="97" spans="1:30" ht="13.5" thickBot="1" x14ac:dyDescent="0.25">
      <c r="A97" s="602" t="s">
        <v>6</v>
      </c>
      <c r="B97" s="603"/>
      <c r="C97" s="604"/>
      <c r="D97" s="15"/>
      <c r="E97" s="21"/>
      <c r="F97" s="480">
        <f>SUM(F75+F76+F78+F80+F81+F82+F83)</f>
        <v>0</v>
      </c>
      <c r="G97" s="481"/>
      <c r="H97" s="478"/>
      <c r="I97" s="478"/>
      <c r="J97" s="478"/>
      <c r="K97" s="478"/>
      <c r="L97" s="479"/>
      <c r="M97" s="482"/>
      <c r="N97" s="14"/>
      <c r="O97" s="505" t="s">
        <v>5</v>
      </c>
      <c r="P97" s="14"/>
      <c r="Q97" s="735">
        <f>SUM(R75+R76+R78+R80+R81+R82+R83+R87)</f>
        <v>0</v>
      </c>
      <c r="R97" s="736"/>
      <c r="T97" s="494"/>
      <c r="U97" s="496">
        <v>0.3</v>
      </c>
      <c r="V97" s="497">
        <v>-0.3</v>
      </c>
      <c r="X97" s="501"/>
      <c r="Y97" s="501"/>
      <c r="Z97" s="501"/>
      <c r="AB97" s="494"/>
      <c r="AC97" s="494"/>
      <c r="AD97" s="494"/>
    </row>
    <row r="98" spans="1:30" ht="12.75" x14ac:dyDescent="0.2">
      <c r="A98"/>
      <c r="B98"/>
      <c r="C98"/>
      <c r="T98" s="494"/>
      <c r="U98" s="496">
        <v>0.31</v>
      </c>
      <c r="V98" s="497">
        <v>-0.31</v>
      </c>
      <c r="X98" s="501"/>
      <c r="Y98" s="501"/>
      <c r="Z98" s="501"/>
      <c r="AB98" s="494"/>
      <c r="AC98" s="494"/>
      <c r="AD98" s="494"/>
    </row>
    <row r="99" spans="1:30" ht="12.75" x14ac:dyDescent="0.2">
      <c r="A99"/>
      <c r="B99"/>
      <c r="C99"/>
      <c r="D99"/>
      <c r="E99"/>
      <c r="F99"/>
      <c r="G99"/>
      <c r="H99"/>
      <c r="I99"/>
      <c r="T99" s="494"/>
      <c r="U99" s="496">
        <v>0.32</v>
      </c>
      <c r="V99" s="497">
        <v>-0.32</v>
      </c>
      <c r="X99" s="501"/>
      <c r="Y99" s="501"/>
      <c r="Z99" s="501"/>
      <c r="AB99" s="494"/>
      <c r="AC99" s="494"/>
      <c r="AD99" s="494"/>
    </row>
    <row r="100" spans="1:30" ht="12.75" x14ac:dyDescent="0.2">
      <c r="A100"/>
      <c r="B100"/>
      <c r="C100"/>
      <c r="D100"/>
      <c r="E100"/>
      <c r="F100"/>
      <c r="G100"/>
      <c r="H100"/>
      <c r="I100"/>
      <c r="T100" s="494"/>
      <c r="U100" s="496">
        <v>0.33</v>
      </c>
      <c r="V100" s="497">
        <v>-0.33</v>
      </c>
      <c r="X100" s="501"/>
      <c r="Y100" s="501"/>
      <c r="Z100" s="501"/>
      <c r="AB100" s="494"/>
      <c r="AC100" s="494"/>
      <c r="AD100" s="494"/>
    </row>
    <row r="101" spans="1:30" ht="12.75" customHeight="1" x14ac:dyDescent="0.4">
      <c r="A101"/>
      <c r="B101"/>
      <c r="C101" s="514"/>
      <c r="D101" s="499"/>
      <c r="E101" s="499"/>
      <c r="F101" s="499"/>
      <c r="G101" s="499"/>
      <c r="H101" s="499"/>
      <c r="I101"/>
      <c r="T101" s="494"/>
      <c r="U101" s="496">
        <v>0.34</v>
      </c>
      <c r="V101" s="497">
        <v>-0.34</v>
      </c>
      <c r="X101" s="501"/>
      <c r="Y101" s="501"/>
      <c r="Z101" s="501"/>
      <c r="AB101" s="494"/>
      <c r="AC101" s="494"/>
      <c r="AD101" s="494"/>
    </row>
    <row r="102" spans="1:30" ht="12.75" customHeight="1" x14ac:dyDescent="0.4">
      <c r="A102" s="219"/>
      <c r="B102" s="219"/>
      <c r="C102" s="500"/>
      <c r="D102" s="499"/>
      <c r="E102" s="499"/>
      <c r="F102" s="499"/>
      <c r="G102" s="499"/>
      <c r="H102" s="499"/>
      <c r="T102" s="494"/>
      <c r="U102" s="496">
        <v>0.35</v>
      </c>
      <c r="V102" s="497">
        <v>-0.35</v>
      </c>
      <c r="X102" s="501"/>
      <c r="Y102" s="501"/>
      <c r="Z102" s="501"/>
      <c r="AB102" s="494"/>
      <c r="AC102" s="494"/>
      <c r="AD102" s="494"/>
    </row>
    <row r="103" spans="1:30" ht="13.5" thickBot="1" x14ac:dyDescent="0.25">
      <c r="A103" s="229"/>
      <c r="B103" s="73"/>
      <c r="C103" s="73"/>
      <c r="D103"/>
      <c r="E103"/>
      <c r="F103"/>
      <c r="G103"/>
      <c r="H103"/>
      <c r="I103" s="90" t="s">
        <v>64</v>
      </c>
      <c r="T103" s="494"/>
      <c r="U103" s="496">
        <v>0.36</v>
      </c>
      <c r="V103" s="497">
        <v>-0.36</v>
      </c>
      <c r="X103" s="501"/>
      <c r="Y103" s="501"/>
      <c r="Z103" s="501"/>
      <c r="AB103" s="494"/>
      <c r="AC103" s="494"/>
      <c r="AD103" s="494"/>
    </row>
    <row r="104" spans="1:30" ht="12" customHeight="1" x14ac:dyDescent="0.2">
      <c r="A104" s="577" t="s">
        <v>126</v>
      </c>
      <c r="B104" s="578"/>
      <c r="C104" s="578"/>
      <c r="D104" s="578"/>
      <c r="E104" s="578"/>
      <c r="F104" s="578"/>
      <c r="G104" s="575" t="s">
        <v>24</v>
      </c>
      <c r="H104" s="576"/>
      <c r="I104" s="576"/>
      <c r="J104" s="576"/>
      <c r="K104" s="576"/>
      <c r="L104" s="523"/>
      <c r="M104" s="523"/>
      <c r="N104" s="523"/>
      <c r="O104" s="523"/>
      <c r="P104" s="523"/>
      <c r="Q104" s="523"/>
      <c r="R104" s="524"/>
      <c r="T104" s="494"/>
      <c r="U104" s="496">
        <v>0.37</v>
      </c>
      <c r="V104" s="497">
        <v>-0.37</v>
      </c>
      <c r="X104" s="501"/>
      <c r="Y104" s="501"/>
      <c r="Z104" s="501"/>
      <c r="AB104" s="494"/>
      <c r="AC104" s="494"/>
      <c r="AD104" s="494"/>
    </row>
    <row r="105" spans="1:30" ht="12" customHeight="1" x14ac:dyDescent="0.2">
      <c r="A105" s="580"/>
      <c r="B105" s="581"/>
      <c r="C105" s="581"/>
      <c r="D105" s="581"/>
      <c r="E105" s="581"/>
      <c r="F105" s="581"/>
      <c r="G105" s="4"/>
      <c r="J105" s="525"/>
      <c r="K105" s="526"/>
      <c r="L105" s="82"/>
      <c r="M105" s="82"/>
      <c r="N105" s="82"/>
      <c r="O105" s="83"/>
      <c r="P105" s="543"/>
      <c r="Q105" s="544"/>
      <c r="R105" s="486"/>
      <c r="T105" s="494"/>
      <c r="U105" s="496">
        <v>0.38</v>
      </c>
      <c r="V105" s="497">
        <v>-0.38</v>
      </c>
      <c r="X105" s="501"/>
      <c r="Y105" s="501"/>
      <c r="Z105" s="501"/>
      <c r="AB105" s="494"/>
      <c r="AC105" s="494"/>
      <c r="AD105" s="494"/>
    </row>
    <row r="106" spans="1:30" ht="12" customHeight="1" x14ac:dyDescent="0.2">
      <c r="A106" s="580"/>
      <c r="B106" s="581"/>
      <c r="C106" s="581"/>
      <c r="D106" s="581"/>
      <c r="E106" s="581"/>
      <c r="F106" s="581"/>
      <c r="G106" s="4"/>
      <c r="J106" s="574" t="s">
        <v>189</v>
      </c>
      <c r="K106" s="574" t="s">
        <v>193</v>
      </c>
      <c r="L106" s="574" t="s">
        <v>192</v>
      </c>
      <c r="M106" s="574" t="s">
        <v>191</v>
      </c>
      <c r="N106" s="574" t="s">
        <v>190</v>
      </c>
      <c r="O106" s="574" t="s">
        <v>194</v>
      </c>
      <c r="P106" s="583" t="s">
        <v>195</v>
      </c>
      <c r="Q106" s="583" t="s">
        <v>195</v>
      </c>
      <c r="R106" s="487"/>
      <c r="T106" s="494"/>
      <c r="U106" s="496">
        <v>0.39</v>
      </c>
      <c r="V106" s="497">
        <v>-0.39</v>
      </c>
      <c r="X106" s="501"/>
      <c r="Y106" s="501"/>
      <c r="Z106" s="501"/>
      <c r="AB106" s="494"/>
      <c r="AC106" s="494"/>
      <c r="AD106" s="494"/>
    </row>
    <row r="107" spans="1:30" ht="12" customHeight="1" x14ac:dyDescent="0.2">
      <c r="A107" s="580"/>
      <c r="B107" s="581"/>
      <c r="C107" s="581"/>
      <c r="D107" s="581"/>
      <c r="E107" s="581"/>
      <c r="F107" s="581"/>
      <c r="G107" s="4"/>
      <c r="J107" s="574"/>
      <c r="K107" s="574"/>
      <c r="L107" s="574"/>
      <c r="M107" s="574"/>
      <c r="N107" s="574"/>
      <c r="O107" s="574"/>
      <c r="P107" s="584"/>
      <c r="Q107" s="584"/>
      <c r="R107" s="488"/>
      <c r="T107" s="494"/>
      <c r="U107" s="496">
        <v>0.4</v>
      </c>
      <c r="V107" s="497">
        <v>-0.4</v>
      </c>
      <c r="X107" s="501"/>
      <c r="Y107" s="501"/>
      <c r="Z107" s="501"/>
      <c r="AB107" s="494"/>
      <c r="AC107" s="494"/>
      <c r="AD107" s="494"/>
    </row>
    <row r="108" spans="1:30" ht="11.45" customHeight="1" x14ac:dyDescent="0.2">
      <c r="A108" s="634"/>
      <c r="B108" s="635"/>
      <c r="C108" s="635"/>
      <c r="D108" s="635"/>
      <c r="E108" s="635"/>
      <c r="F108" s="635"/>
      <c r="G108" s="4"/>
      <c r="J108" s="425">
        <v>0.01</v>
      </c>
      <c r="K108" s="426">
        <v>0.01</v>
      </c>
      <c r="L108" s="425">
        <v>0.01</v>
      </c>
      <c r="M108" s="426">
        <v>0.01</v>
      </c>
      <c r="N108" s="425">
        <v>0.01</v>
      </c>
      <c r="O108" s="425">
        <v>0.01</v>
      </c>
      <c r="P108" s="542">
        <v>-0.01</v>
      </c>
      <c r="Q108" s="542">
        <v>-0.01</v>
      </c>
      <c r="R108" s="5"/>
      <c r="T108" s="494"/>
      <c r="U108" s="496">
        <v>0.41</v>
      </c>
      <c r="V108" s="497">
        <v>-0.41</v>
      </c>
      <c r="X108" s="501"/>
      <c r="Y108" s="501"/>
      <c r="Z108" s="501"/>
      <c r="AB108" s="494"/>
      <c r="AC108" s="494"/>
      <c r="AD108" s="494"/>
    </row>
    <row r="109" spans="1:30" ht="22.5" customHeight="1" x14ac:dyDescent="0.2">
      <c r="A109" s="596" t="s">
        <v>162</v>
      </c>
      <c r="B109" s="597"/>
      <c r="C109" s="598"/>
      <c r="D109" s="285" t="s">
        <v>151</v>
      </c>
      <c r="E109" s="58" t="s">
        <v>152</v>
      </c>
      <c r="F109" s="371" t="s">
        <v>3</v>
      </c>
      <c r="G109" s="605" t="s">
        <v>1</v>
      </c>
      <c r="H109" s="606"/>
      <c r="I109" s="606"/>
      <c r="J109" s="58" t="s">
        <v>174</v>
      </c>
      <c r="K109" s="58" t="s">
        <v>174</v>
      </c>
      <c r="L109" s="58" t="s">
        <v>174</v>
      </c>
      <c r="M109" s="58" t="s">
        <v>174</v>
      </c>
      <c r="N109" s="58" t="s">
        <v>174</v>
      </c>
      <c r="O109" s="371" t="s">
        <v>174</v>
      </c>
      <c r="P109" s="371" t="s">
        <v>174</v>
      </c>
      <c r="Q109" s="371" t="s">
        <v>174</v>
      </c>
      <c r="R109" s="343" t="s">
        <v>23</v>
      </c>
      <c r="T109" s="494"/>
      <c r="U109" s="496">
        <v>0.42</v>
      </c>
      <c r="V109" s="497">
        <v>-0.42</v>
      </c>
      <c r="X109" s="501"/>
      <c r="Y109" s="501"/>
      <c r="Z109" s="501"/>
      <c r="AB109" s="494"/>
      <c r="AC109" s="494"/>
      <c r="AD109" s="494"/>
    </row>
    <row r="110" spans="1:30" ht="12" customHeight="1" x14ac:dyDescent="0.2">
      <c r="A110" s="607" t="s">
        <v>202</v>
      </c>
      <c r="B110" s="608"/>
      <c r="C110" s="609"/>
      <c r="D110" s="340">
        <f>'Suuttimet uraputkella'!Q6</f>
        <v>0</v>
      </c>
      <c r="E110" s="49">
        <v>1</v>
      </c>
      <c r="F110" s="380">
        <f>D110*E110</f>
        <v>0</v>
      </c>
      <c r="G110" s="615" t="s">
        <v>201</v>
      </c>
      <c r="H110" s="616"/>
      <c r="I110" s="616"/>
      <c r="J110" s="382"/>
      <c r="K110" s="382"/>
      <c r="L110" s="382"/>
      <c r="M110" s="382"/>
      <c r="N110" s="382"/>
      <c r="O110" s="382"/>
      <c r="P110" s="485"/>
      <c r="Q110" s="485"/>
      <c r="R110" s="50">
        <f>(E110*J110*$J$108)+(E110*K110*$K$108)+(E110*L110*$L$108)+(E110*M110*$M$108)+(E110*N110*$N$108)+(E110*O110*$O$108)+Z110</f>
        <v>0</v>
      </c>
      <c r="T110" s="494"/>
      <c r="U110" s="496">
        <v>0.43</v>
      </c>
      <c r="V110" s="497">
        <v>-0.43</v>
      </c>
      <c r="X110" s="502">
        <f>((E110*P110*$P$108)+(E110*Q110*$Q$108))</f>
        <v>0</v>
      </c>
      <c r="Y110" s="502">
        <f>X110*2</f>
        <v>0</v>
      </c>
      <c r="Z110" s="502">
        <f>Y110-X110</f>
        <v>0</v>
      </c>
      <c r="AB110" s="494"/>
      <c r="AC110" s="494"/>
      <c r="AD110" s="494"/>
    </row>
    <row r="111" spans="1:30" ht="11.45" customHeight="1" x14ac:dyDescent="0.2">
      <c r="A111" s="585" t="s">
        <v>200</v>
      </c>
      <c r="B111" s="586"/>
      <c r="C111" s="587"/>
      <c r="D111" s="515"/>
      <c r="E111" s="516"/>
      <c r="F111" s="380"/>
      <c r="G111" s="585" t="s">
        <v>200</v>
      </c>
      <c r="H111" s="586"/>
      <c r="I111" s="587"/>
      <c r="R111" s="50"/>
      <c r="T111" s="494"/>
      <c r="U111" s="496">
        <v>0.44</v>
      </c>
      <c r="V111" s="497">
        <v>-0.44</v>
      </c>
      <c r="X111" s="502"/>
      <c r="Y111" s="502"/>
      <c r="Z111" s="502"/>
      <c r="AB111" s="494"/>
      <c r="AC111" s="494"/>
      <c r="AD111" s="494"/>
    </row>
    <row r="112" spans="1:30" ht="12" customHeight="1" x14ac:dyDescent="0.2">
      <c r="A112" s="588"/>
      <c r="B112" s="589"/>
      <c r="C112" s="590"/>
      <c r="D112" s="340">
        <f>'Suuttimet uraputkella'!Q7</f>
        <v>0</v>
      </c>
      <c r="E112" s="49">
        <v>1.3</v>
      </c>
      <c r="F112" s="380">
        <f t="shared" ref="F112:F116" si="9">D112*E112</f>
        <v>0</v>
      </c>
      <c r="G112" s="588"/>
      <c r="H112" s="589"/>
      <c r="I112" s="590"/>
      <c r="J112" s="379"/>
      <c r="K112" s="379"/>
      <c r="L112" s="379"/>
      <c r="M112" s="379"/>
      <c r="N112" s="379"/>
      <c r="O112" s="379"/>
      <c r="P112" s="541"/>
      <c r="Q112" s="485"/>
      <c r="R112" s="50">
        <f t="shared" ref="R112:R114" si="10">(E112*J112*$J$108)+(E112*K112*$K$108)+(E112*L112*$L$108)+(E112*M112*$M$108)+(E112*N112*$N$108)+(E112*O112*$O$108)+Z112</f>
        <v>0</v>
      </c>
      <c r="T112" s="494"/>
      <c r="U112" s="496">
        <v>0.45</v>
      </c>
      <c r="V112" s="497">
        <v>-0.45</v>
      </c>
      <c r="X112" s="502">
        <f t="shared" ref="X112:X119" si="11">((E112*P112*$P$108)+(E112*Q112*$Q$108))</f>
        <v>0</v>
      </c>
      <c r="Y112" s="502">
        <f t="shared" ref="Y112:Y120" si="12">X112*2</f>
        <v>0</v>
      </c>
      <c r="Z112" s="502">
        <f t="shared" ref="Z112:Z120" si="13">Y112-X112</f>
        <v>0</v>
      </c>
      <c r="AB112" s="494"/>
      <c r="AC112" s="494"/>
      <c r="AD112" s="494"/>
    </row>
    <row r="113" spans="1:30" ht="11.45" customHeight="1" x14ac:dyDescent="0.2">
      <c r="A113" s="610" t="s">
        <v>203</v>
      </c>
      <c r="B113" s="611"/>
      <c r="C113" s="611"/>
      <c r="F113" s="380"/>
      <c r="G113" s="610" t="s">
        <v>203</v>
      </c>
      <c r="H113" s="611"/>
      <c r="I113" s="611"/>
      <c r="J113" s="591"/>
      <c r="K113" s="592"/>
      <c r="L113" s="592"/>
      <c r="M113" s="592"/>
      <c r="N113" s="592"/>
      <c r="O113" s="592"/>
      <c r="P113" s="592"/>
      <c r="Q113" s="592"/>
      <c r="R113" s="593"/>
      <c r="T113" s="494"/>
      <c r="U113" s="496">
        <v>0.46</v>
      </c>
      <c r="V113" s="497">
        <v>-0.46</v>
      </c>
      <c r="X113" s="502"/>
      <c r="Y113" s="502"/>
      <c r="Z113" s="502"/>
      <c r="AB113" s="494"/>
      <c r="AC113" s="494"/>
      <c r="AD113" s="494"/>
    </row>
    <row r="114" spans="1:30" ht="12" customHeight="1" x14ac:dyDescent="0.2">
      <c r="A114" s="610"/>
      <c r="B114" s="611"/>
      <c r="C114" s="611"/>
      <c r="D114" s="51">
        <f>'Suuttimet uraputkella'!Q8</f>
        <v>0</v>
      </c>
      <c r="E114" s="49">
        <v>1.1000000000000001</v>
      </c>
      <c r="F114" s="380">
        <f t="shared" si="9"/>
        <v>0</v>
      </c>
      <c r="G114" s="610"/>
      <c r="H114" s="611"/>
      <c r="I114" s="611"/>
      <c r="J114" s="437"/>
      <c r="K114" s="437"/>
      <c r="L114" s="437"/>
      <c r="M114" s="437"/>
      <c r="N114" s="437"/>
      <c r="O114" s="437"/>
      <c r="P114" s="541"/>
      <c r="Q114" s="541"/>
      <c r="R114" s="50">
        <f t="shared" si="10"/>
        <v>0</v>
      </c>
      <c r="T114" s="494"/>
      <c r="U114" s="496">
        <v>0.47</v>
      </c>
      <c r="V114" s="497">
        <v>-0.47</v>
      </c>
      <c r="X114" s="502">
        <f t="shared" si="11"/>
        <v>0</v>
      </c>
      <c r="Y114" s="502">
        <f t="shared" si="12"/>
        <v>0</v>
      </c>
      <c r="Z114" s="502">
        <f t="shared" si="13"/>
        <v>0</v>
      </c>
      <c r="AB114" s="494"/>
      <c r="AC114" s="494"/>
      <c r="AD114" s="494"/>
    </row>
    <row r="115" spans="1:30" ht="12.75" customHeight="1" x14ac:dyDescent="0.2">
      <c r="A115" s="585" t="s">
        <v>204</v>
      </c>
      <c r="B115" s="586"/>
      <c r="C115" s="586"/>
      <c r="D115" s="6"/>
      <c r="E115" s="6"/>
      <c r="F115" s="380"/>
      <c r="G115" s="585" t="s">
        <v>205</v>
      </c>
      <c r="H115" s="586"/>
      <c r="I115" s="586"/>
      <c r="J115" s="594"/>
      <c r="K115" s="594"/>
      <c r="L115" s="594"/>
      <c r="M115" s="594"/>
      <c r="N115" s="594"/>
      <c r="O115" s="594"/>
      <c r="P115" s="594"/>
      <c r="Q115" s="594"/>
      <c r="R115" s="595"/>
      <c r="T115" s="494"/>
      <c r="U115" s="496">
        <v>0.48</v>
      </c>
      <c r="V115" s="497">
        <v>-0.48</v>
      </c>
      <c r="X115" s="502"/>
      <c r="Y115" s="502"/>
      <c r="Z115" s="502"/>
      <c r="AB115" s="494"/>
      <c r="AC115" s="494"/>
      <c r="AD115" s="494"/>
    </row>
    <row r="116" spans="1:30" ht="12.75" customHeight="1" x14ac:dyDescent="0.2">
      <c r="A116" s="588"/>
      <c r="B116" s="589"/>
      <c r="C116" s="589"/>
      <c r="D116" s="51">
        <f>'Suuttimet uraputkella'!Q9</f>
        <v>0</v>
      </c>
      <c r="E116" s="49">
        <v>1.2</v>
      </c>
      <c r="F116" s="380">
        <f t="shared" si="9"/>
        <v>0</v>
      </c>
      <c r="G116" s="588"/>
      <c r="H116" s="589"/>
      <c r="I116" s="589"/>
      <c r="J116" s="379"/>
      <c r="K116" s="379"/>
      <c r="L116" s="379"/>
      <c r="M116" s="379"/>
      <c r="N116" s="379"/>
      <c r="O116" s="379"/>
      <c r="P116" s="485"/>
      <c r="Q116" s="485"/>
      <c r="R116" s="50">
        <f>((J116*E116*$J$108)+(K116*E116*$K$108)+(L116*E116*$L$108)+(M116*E116*$M$108)+(N116*E116*$N$108)+(O116*E116*$O$108)+Z116)</f>
        <v>0</v>
      </c>
      <c r="T116" s="494"/>
      <c r="U116" s="496">
        <v>0.49</v>
      </c>
      <c r="V116" s="497">
        <v>-0.49</v>
      </c>
      <c r="X116" s="502">
        <f t="shared" si="11"/>
        <v>0</v>
      </c>
      <c r="Y116" s="502">
        <f t="shared" si="12"/>
        <v>0</v>
      </c>
      <c r="Z116" s="502">
        <f t="shared" si="13"/>
        <v>0</v>
      </c>
      <c r="AB116" s="494"/>
      <c r="AC116" s="494"/>
      <c r="AD116" s="494"/>
    </row>
    <row r="117" spans="1:30" ht="12.75" customHeight="1" x14ac:dyDescent="0.2">
      <c r="A117" s="599" t="s">
        <v>196</v>
      </c>
      <c r="B117" s="600"/>
      <c r="C117" s="601"/>
      <c r="D117" s="341">
        <f>'Suuttimet uraputkella'!Q10</f>
        <v>0</v>
      </c>
      <c r="E117" s="325">
        <v>0.8</v>
      </c>
      <c r="F117" s="380">
        <f>D117*E117</f>
        <v>0</v>
      </c>
      <c r="G117" s="599" t="s">
        <v>196</v>
      </c>
      <c r="H117" s="600"/>
      <c r="I117" s="601"/>
      <c r="J117" s="382"/>
      <c r="K117" s="382"/>
      <c r="L117" s="382"/>
      <c r="M117" s="382"/>
      <c r="N117" s="382"/>
      <c r="O117" s="382"/>
      <c r="P117" s="485"/>
      <c r="Q117" s="485"/>
      <c r="R117" s="50">
        <f>((J117*E117*$J$108)+(K117*E117*$K$108)+(L117*E117*$L$108)+(M117*E117*$M$108)+(N117*E117*$N$108)+(O117*E117*$O$108)+Z117)</f>
        <v>0</v>
      </c>
      <c r="T117" s="494"/>
      <c r="U117" s="496">
        <v>0.5</v>
      </c>
      <c r="V117" s="497">
        <v>-0.5</v>
      </c>
      <c r="X117" s="502">
        <f t="shared" si="11"/>
        <v>0</v>
      </c>
      <c r="Y117" s="502">
        <f t="shared" si="12"/>
        <v>0</v>
      </c>
      <c r="Z117" s="502">
        <f t="shared" si="13"/>
        <v>0</v>
      </c>
      <c r="AB117" s="494"/>
      <c r="AC117" s="494"/>
      <c r="AD117" s="494"/>
    </row>
    <row r="118" spans="1:30" ht="12.75" customHeight="1" x14ac:dyDescent="0.2">
      <c r="A118" s="506" t="s">
        <v>197</v>
      </c>
      <c r="B118" s="508"/>
      <c r="C118" s="507"/>
      <c r="D118" s="341">
        <f>'Suuttimet uraputkella'!Q11</f>
        <v>0</v>
      </c>
      <c r="E118" s="49">
        <v>0.8</v>
      </c>
      <c r="F118" s="380">
        <f>D118*E118</f>
        <v>0</v>
      </c>
      <c r="G118" s="506" t="s">
        <v>197</v>
      </c>
      <c r="H118" s="508"/>
      <c r="I118" s="507"/>
      <c r="J118" s="379"/>
      <c r="K118" s="379"/>
      <c r="L118" s="379"/>
      <c r="M118" s="379"/>
      <c r="N118" s="379"/>
      <c r="O118" s="379"/>
      <c r="P118" s="485"/>
      <c r="Q118" s="485"/>
      <c r="R118" s="50">
        <f>((J118*E118*$J$108)+(K118*E118*$K$108)+(L118*E118*$L$108)+(M118*E118*$M$108)+(N118*E118*$N$108)+(O118*E118*$O$108)+Z118)</f>
        <v>0</v>
      </c>
      <c r="T118" s="494"/>
      <c r="U118" s="497"/>
      <c r="X118" s="502">
        <f t="shared" si="11"/>
        <v>0</v>
      </c>
      <c r="Y118" s="502">
        <f t="shared" si="12"/>
        <v>0</v>
      </c>
      <c r="Z118" s="502">
        <f t="shared" si="13"/>
        <v>0</v>
      </c>
      <c r="AB118" s="494"/>
      <c r="AC118" s="494"/>
      <c r="AD118" s="494"/>
    </row>
    <row r="119" spans="1:30" ht="12.75" customHeight="1" x14ac:dyDescent="0.2">
      <c r="A119" s="506" t="s">
        <v>198</v>
      </c>
      <c r="B119" s="508"/>
      <c r="C119" s="507"/>
      <c r="D119" s="341">
        <f>'Suuttimet uraputkella'!Q12</f>
        <v>0</v>
      </c>
      <c r="E119" s="49">
        <v>1.2</v>
      </c>
      <c r="F119" s="380">
        <f>D119*E119</f>
        <v>0</v>
      </c>
      <c r="G119" s="506" t="s">
        <v>198</v>
      </c>
      <c r="H119" s="508"/>
      <c r="I119" s="507"/>
      <c r="J119" s="382"/>
      <c r="K119" s="382"/>
      <c r="L119" s="382"/>
      <c r="M119" s="382"/>
      <c r="N119" s="382"/>
      <c r="O119" s="382"/>
      <c r="P119" s="485"/>
      <c r="Q119" s="485"/>
      <c r="R119" s="50">
        <f>((J119*E119*$J$108)+(K119*E119*$K$108)+(L119*E119*$L$108)+(M119*E119*$M$108)+(N119*E119*$N$108)+(O119*E119*$O$108)+Z119)</f>
        <v>0</v>
      </c>
      <c r="T119" s="494"/>
      <c r="U119" s="496"/>
      <c r="X119" s="502">
        <f t="shared" si="11"/>
        <v>0</v>
      </c>
      <c r="Y119" s="502">
        <f t="shared" si="12"/>
        <v>0</v>
      </c>
      <c r="Z119" s="502">
        <f t="shared" si="13"/>
        <v>0</v>
      </c>
      <c r="AB119" s="494"/>
      <c r="AC119" s="494"/>
      <c r="AD119" s="494"/>
    </row>
    <row r="120" spans="1:30" ht="12.75" customHeight="1" x14ac:dyDescent="0.2">
      <c r="A120" s="506" t="s">
        <v>199</v>
      </c>
      <c r="B120" s="508"/>
      <c r="C120" s="507"/>
      <c r="D120" s="341">
        <f>'Suuttimet uraputkella'!Q13</f>
        <v>0</v>
      </c>
      <c r="E120" s="49">
        <v>1.1000000000000001</v>
      </c>
      <c r="F120" s="380">
        <f>D120*E120</f>
        <v>0</v>
      </c>
      <c r="G120" s="506" t="s">
        <v>199</v>
      </c>
      <c r="H120" s="508"/>
      <c r="I120" s="507"/>
      <c r="J120" s="379"/>
      <c r="K120" s="379"/>
      <c r="L120" s="379"/>
      <c r="M120" s="379"/>
      <c r="N120" s="379"/>
      <c r="O120" s="379"/>
      <c r="P120" s="485"/>
      <c r="Q120" s="485"/>
      <c r="R120" s="50">
        <f>((J120*E120*$J$108)+(K120*E120*$K$108)+(L120*E120*$L$108)+(M120*E120*$M$108)+(N120*E120*$N$108)+(O120*E120*$O$108)+Z120)</f>
        <v>0</v>
      </c>
      <c r="T120" s="494"/>
      <c r="U120" s="497"/>
      <c r="X120" s="502">
        <f>((E120*P120*$P$108)+(E120*Q120*$Q$108))</f>
        <v>0</v>
      </c>
      <c r="Y120" s="502">
        <f t="shared" si="12"/>
        <v>0</v>
      </c>
      <c r="Z120" s="502">
        <f t="shared" si="13"/>
        <v>0</v>
      </c>
      <c r="AB120" s="494"/>
      <c r="AC120" s="494"/>
      <c r="AD120" s="494"/>
    </row>
    <row r="121" spans="1:30" ht="12.75" customHeight="1" x14ac:dyDescent="0.2">
      <c r="A121" s="489"/>
      <c r="B121" s="490"/>
      <c r="C121" s="490"/>
      <c r="D121" s="26"/>
      <c r="E121" s="66"/>
      <c r="F121" s="66"/>
      <c r="G121" s="471"/>
      <c r="H121" s="472"/>
      <c r="I121" s="330"/>
      <c r="J121" s="330"/>
      <c r="K121" s="330"/>
      <c r="L121" s="330"/>
      <c r="M121" s="330"/>
      <c r="N121" s="330"/>
      <c r="O121" s="331"/>
      <c r="R121" s="5"/>
      <c r="T121" s="494"/>
      <c r="U121" s="496"/>
      <c r="X121" s="502"/>
      <c r="Y121" s="502"/>
      <c r="Z121" s="502"/>
      <c r="AB121" s="494"/>
      <c r="AC121" s="494"/>
      <c r="AD121" s="494"/>
    </row>
    <row r="122" spans="1:30" x14ac:dyDescent="0.2">
      <c r="A122" s="489"/>
      <c r="B122" s="490"/>
      <c r="C122" s="490"/>
      <c r="D122" s="26"/>
      <c r="E122" s="66"/>
      <c r="F122" s="66"/>
      <c r="G122" s="471"/>
      <c r="H122" s="472"/>
      <c r="I122" s="330"/>
      <c r="J122" s="330"/>
      <c r="K122" s="330"/>
      <c r="L122" s="330"/>
      <c r="M122" s="330"/>
      <c r="N122" s="330"/>
      <c r="O122" s="331"/>
      <c r="R122" s="5"/>
      <c r="T122" s="494"/>
      <c r="U122" s="497"/>
      <c r="X122" s="502"/>
      <c r="Y122" s="502"/>
      <c r="Z122" s="502"/>
      <c r="AB122" s="494"/>
      <c r="AC122" s="494"/>
      <c r="AD122" s="494"/>
    </row>
    <row r="123" spans="1:30" x14ac:dyDescent="0.2">
      <c r="A123" s="284"/>
      <c r="B123" s="53"/>
      <c r="C123" s="53"/>
      <c r="D123" s="26"/>
      <c r="E123" s="66"/>
      <c r="F123" s="66"/>
      <c r="G123" s="338"/>
      <c r="H123" s="339"/>
      <c r="I123" s="339"/>
      <c r="J123" s="339"/>
      <c r="K123" s="339"/>
      <c r="L123" s="339"/>
      <c r="M123" s="339"/>
      <c r="N123" s="339"/>
      <c r="P123" s="26" t="s">
        <v>16</v>
      </c>
      <c r="Q123" s="331" t="s">
        <v>207</v>
      </c>
      <c r="R123" s="5"/>
      <c r="T123" s="494"/>
      <c r="U123" s="496"/>
      <c r="X123" s="502"/>
      <c r="Y123" s="502"/>
      <c r="Z123" s="502"/>
      <c r="AB123" s="494"/>
      <c r="AC123" s="494"/>
      <c r="AD123" s="494"/>
    </row>
    <row r="124" spans="1:30" x14ac:dyDescent="0.2">
      <c r="A124" s="489"/>
      <c r="B124" s="490"/>
      <c r="C124" s="490"/>
      <c r="D124" s="26"/>
      <c r="E124" s="326"/>
      <c r="F124" s="66"/>
      <c r="G124" s="644" t="s">
        <v>206</v>
      </c>
      <c r="H124" s="645"/>
      <c r="I124" s="645"/>
      <c r="J124" s="645"/>
      <c r="K124" s="645"/>
      <c r="L124" s="645"/>
      <c r="M124" s="645"/>
      <c r="N124" s="645"/>
      <c r="O124" s="646"/>
      <c r="P124" s="504"/>
      <c r="Q124" s="49">
        <v>0.1</v>
      </c>
      <c r="R124" s="50">
        <f>SUM(P124*Q124)</f>
        <v>0</v>
      </c>
      <c r="T124" s="494"/>
      <c r="U124" s="497"/>
      <c r="X124" s="502"/>
      <c r="Y124" s="502"/>
      <c r="Z124" s="502"/>
      <c r="AB124" s="494"/>
      <c r="AC124" s="494"/>
      <c r="AD124" s="494"/>
    </row>
    <row r="125" spans="1:30" x14ac:dyDescent="0.2">
      <c r="A125" s="489"/>
      <c r="B125" s="490"/>
      <c r="C125" s="490"/>
      <c r="D125" s="26"/>
      <c r="E125" s="326"/>
      <c r="F125" s="66"/>
      <c r="G125" s="471"/>
      <c r="H125" s="472"/>
      <c r="I125" s="330"/>
      <c r="J125" s="330"/>
      <c r="K125" s="330"/>
      <c r="L125" s="330"/>
      <c r="M125" s="330"/>
      <c r="N125" s="330"/>
      <c r="O125" s="331"/>
      <c r="R125" s="5"/>
      <c r="T125" s="494"/>
      <c r="U125" s="496"/>
      <c r="X125" s="502"/>
      <c r="Y125" s="502"/>
      <c r="Z125" s="502"/>
      <c r="AB125" s="494"/>
      <c r="AC125" s="494"/>
      <c r="AD125" s="494"/>
    </row>
    <row r="126" spans="1:30" ht="12.75" x14ac:dyDescent="0.2">
      <c r="A126" s="475"/>
      <c r="B126" s="476"/>
      <c r="C126" s="476"/>
      <c r="D126" s="67"/>
      <c r="E126" s="66"/>
      <c r="F126" s="68"/>
      <c r="G126" s="4"/>
      <c r="R126" s="5"/>
      <c r="T126" s="494"/>
      <c r="U126" s="497"/>
      <c r="X126" s="502"/>
      <c r="Y126" s="502"/>
      <c r="Z126" s="502"/>
      <c r="AB126" s="494"/>
      <c r="AC126" s="494"/>
      <c r="AD126" s="494"/>
    </row>
    <row r="127" spans="1:30" ht="12.75" x14ac:dyDescent="0.2">
      <c r="A127" s="18"/>
      <c r="B127"/>
      <c r="C127"/>
      <c r="D127"/>
      <c r="E127"/>
      <c r="F127"/>
      <c r="G127" s="4"/>
      <c r="R127" s="5"/>
      <c r="T127" s="494"/>
      <c r="U127" s="496"/>
      <c r="X127" s="502"/>
      <c r="Y127" s="502"/>
      <c r="Z127" s="502"/>
      <c r="AB127" s="494"/>
      <c r="AC127" s="494"/>
      <c r="AD127" s="494"/>
    </row>
    <row r="128" spans="1:30" ht="12.75" x14ac:dyDescent="0.2">
      <c r="A128" s="18"/>
      <c r="B128"/>
      <c r="C128"/>
      <c r="D128"/>
      <c r="E128"/>
      <c r="F128"/>
      <c r="G128" s="4"/>
      <c r="R128" s="5"/>
      <c r="T128" s="494"/>
      <c r="U128" s="497"/>
      <c r="X128" s="502"/>
      <c r="Y128" s="502"/>
      <c r="Z128" s="502"/>
      <c r="AB128" s="494"/>
      <c r="AC128" s="494"/>
      <c r="AD128" s="494"/>
    </row>
    <row r="129" spans="1:30" ht="12.75" x14ac:dyDescent="0.2">
      <c r="A129" s="18"/>
      <c r="B129"/>
      <c r="C129"/>
      <c r="D129"/>
      <c r="E129"/>
      <c r="F129"/>
      <c r="G129" s="4"/>
      <c r="R129" s="5"/>
      <c r="T129" s="494"/>
      <c r="U129" s="496"/>
      <c r="X129" s="502"/>
      <c r="Y129" s="502"/>
      <c r="Z129" s="502"/>
      <c r="AB129" s="494"/>
      <c r="AC129" s="494"/>
      <c r="AD129" s="494"/>
    </row>
    <row r="130" spans="1:30" ht="12.75" x14ac:dyDescent="0.2">
      <c r="A130" s="18"/>
      <c r="B130"/>
      <c r="C130"/>
      <c r="D130"/>
      <c r="E130"/>
      <c r="F130"/>
      <c r="G130" s="4"/>
      <c r="R130" s="5"/>
      <c r="T130" s="494"/>
      <c r="U130" s="497"/>
      <c r="X130" s="502"/>
      <c r="Y130" s="502"/>
      <c r="Z130" s="502"/>
      <c r="AB130" s="494"/>
      <c r="AC130" s="494"/>
      <c r="AD130" s="494"/>
    </row>
    <row r="131" spans="1:30" ht="12.75" x14ac:dyDescent="0.2">
      <c r="A131" s="18"/>
      <c r="B131"/>
      <c r="C131"/>
      <c r="D131"/>
      <c r="E131"/>
      <c r="F131"/>
      <c r="G131" s="405"/>
      <c r="H131" s="333"/>
      <c r="I131" s="333"/>
      <c r="J131" s="333"/>
      <c r="K131" s="333"/>
      <c r="L131" s="333"/>
      <c r="R131" s="5"/>
      <c r="T131" s="494"/>
      <c r="U131" s="496"/>
      <c r="X131" s="502"/>
      <c r="Y131" s="502"/>
      <c r="Z131" s="502"/>
      <c r="AB131" s="494"/>
      <c r="AC131" s="494"/>
      <c r="AD131" s="494"/>
    </row>
    <row r="132" spans="1:30" ht="13.5" thickBot="1" x14ac:dyDescent="0.25">
      <c r="A132" s="602" t="s">
        <v>6</v>
      </c>
      <c r="B132" s="603"/>
      <c r="C132" s="604"/>
      <c r="D132" s="15"/>
      <c r="E132" s="21"/>
      <c r="F132" s="480">
        <f>SUM(F110+F111+F112+F114+F116+F112+F117+F118+F119+F120)</f>
        <v>0</v>
      </c>
      <c r="G132" s="481"/>
      <c r="H132" s="478"/>
      <c r="I132" s="478"/>
      <c r="J132" s="478"/>
      <c r="K132" s="478"/>
      <c r="L132" s="479"/>
      <c r="M132" s="482"/>
      <c r="N132" s="14"/>
      <c r="O132" s="505" t="s">
        <v>5</v>
      </c>
      <c r="P132" s="14"/>
      <c r="Q132" s="735">
        <f>SUM(R110+R112+R113+R115+R116+R117+R118+R124+R119+R120)</f>
        <v>0</v>
      </c>
      <c r="R132" s="736"/>
      <c r="T132" s="494"/>
      <c r="U132" s="497"/>
      <c r="X132" s="502"/>
      <c r="Y132" s="502"/>
      <c r="Z132" s="502"/>
      <c r="AB132" s="494"/>
      <c r="AC132" s="494"/>
      <c r="AD132" s="494"/>
    </row>
    <row r="133" spans="1:30" ht="12.75" x14ac:dyDescent="0.2">
      <c r="A133"/>
      <c r="B133"/>
      <c r="C133"/>
      <c r="D133"/>
      <c r="E133"/>
      <c r="F133"/>
      <c r="G133"/>
      <c r="H133"/>
      <c r="I133"/>
      <c r="T133" s="494"/>
      <c r="U133" s="496"/>
      <c r="X133" s="502"/>
      <c r="Y133" s="502"/>
      <c r="Z133" s="502"/>
      <c r="AB133" s="494"/>
      <c r="AC133" s="494"/>
      <c r="AD133" s="494"/>
    </row>
    <row r="134" spans="1:30" ht="12.75" x14ac:dyDescent="0.2">
      <c r="A134"/>
      <c r="B134"/>
      <c r="C134"/>
      <c r="D134"/>
      <c r="E134"/>
      <c r="F134"/>
      <c r="G134"/>
      <c r="H134"/>
      <c r="I134"/>
      <c r="T134" s="494"/>
      <c r="U134" s="497"/>
      <c r="X134" s="502"/>
      <c r="Y134" s="502"/>
      <c r="Z134" s="502"/>
      <c r="AB134" s="494"/>
      <c r="AC134" s="494"/>
      <c r="AD134" s="494"/>
    </row>
    <row r="135" spans="1:30" ht="12.75" x14ac:dyDescent="0.2">
      <c r="A135"/>
      <c r="B135"/>
      <c r="C135"/>
      <c r="D135"/>
      <c r="E135"/>
      <c r="F135"/>
      <c r="G135"/>
      <c r="H135"/>
      <c r="I135"/>
      <c r="T135" s="494"/>
      <c r="U135" s="496"/>
      <c r="X135" s="502"/>
      <c r="Y135" s="502"/>
      <c r="Z135" s="502"/>
      <c r="AB135" s="494"/>
      <c r="AC135" s="494"/>
      <c r="AD135" s="494"/>
    </row>
    <row r="136" spans="1:30" ht="12.75" x14ac:dyDescent="0.2">
      <c r="A136"/>
      <c r="B136"/>
      <c r="C136"/>
      <c r="D136"/>
      <c r="E136"/>
      <c r="F136"/>
      <c r="G136"/>
      <c r="H136"/>
      <c r="I136"/>
      <c r="T136" s="494"/>
      <c r="U136" s="497"/>
      <c r="X136" s="502"/>
      <c r="Y136" s="502"/>
      <c r="Z136" s="502"/>
      <c r="AB136" s="494"/>
      <c r="AC136" s="494"/>
      <c r="AD136" s="494"/>
    </row>
    <row r="137" spans="1:30" ht="12.75" x14ac:dyDescent="0.2">
      <c r="A137"/>
      <c r="B137"/>
      <c r="C137"/>
      <c r="D137"/>
      <c r="E137"/>
      <c r="F137"/>
      <c r="G137"/>
      <c r="H137"/>
      <c r="I137"/>
      <c r="T137" s="494"/>
      <c r="U137" s="496"/>
      <c r="X137" s="502"/>
      <c r="Y137" s="502"/>
      <c r="Z137" s="502"/>
      <c r="AB137" s="494"/>
      <c r="AC137" s="494"/>
      <c r="AD137" s="494"/>
    </row>
    <row r="138" spans="1:30" ht="12.75" x14ac:dyDescent="0.2">
      <c r="A138"/>
      <c r="B138"/>
      <c r="C138"/>
      <c r="D138"/>
      <c r="E138"/>
      <c r="F138"/>
      <c r="G138"/>
      <c r="H138"/>
      <c r="I138"/>
      <c r="T138" s="494"/>
      <c r="X138" s="502"/>
      <c r="Y138" s="502"/>
      <c r="Z138" s="502"/>
      <c r="AB138" s="494"/>
      <c r="AC138" s="494"/>
      <c r="AD138" s="494"/>
    </row>
    <row r="139" spans="1:30" ht="12.75" x14ac:dyDescent="0.2">
      <c r="A139"/>
      <c r="B139"/>
      <c r="C139"/>
      <c r="D139"/>
      <c r="E139"/>
      <c r="F139"/>
      <c r="G139"/>
      <c r="H139"/>
      <c r="I139"/>
      <c r="T139" s="494"/>
      <c r="X139" s="502"/>
      <c r="Y139" s="502"/>
      <c r="Z139" s="502"/>
      <c r="AB139" s="494"/>
      <c r="AC139" s="494"/>
      <c r="AD139" s="494"/>
    </row>
    <row r="140" spans="1:30" ht="12.75" x14ac:dyDescent="0.2">
      <c r="A140" s="220"/>
      <c r="B140" s="220"/>
      <c r="C140" s="514"/>
      <c r="D140"/>
      <c r="E140"/>
      <c r="F140"/>
      <c r="G140"/>
      <c r="H140"/>
      <c r="I140"/>
      <c r="T140" s="494"/>
      <c r="X140" s="502"/>
      <c r="Y140" s="502"/>
      <c r="Z140" s="502"/>
      <c r="AB140" s="494"/>
      <c r="AC140" s="494"/>
      <c r="AD140" s="494"/>
    </row>
    <row r="141" spans="1:30" x14ac:dyDescent="0.2">
      <c r="A141" s="228"/>
      <c r="B141" s="228"/>
      <c r="C141" s="228"/>
      <c r="T141" s="494"/>
      <c r="X141" s="502"/>
      <c r="Y141" s="502"/>
      <c r="Z141" s="502"/>
      <c r="AB141" s="494"/>
      <c r="AC141" s="494"/>
      <c r="AD141" s="494"/>
    </row>
    <row r="142" spans="1:30" ht="13.5" thickBot="1" x14ac:dyDescent="0.25">
      <c r="A142" s="229"/>
      <c r="B142" s="215"/>
      <c r="C142" s="215"/>
      <c r="D142"/>
      <c r="E142"/>
      <c r="F142"/>
      <c r="G142"/>
      <c r="H142"/>
      <c r="I142" s="90" t="s">
        <v>64</v>
      </c>
      <c r="T142" s="494"/>
      <c r="X142" s="502"/>
      <c r="Y142" s="502"/>
      <c r="Z142" s="502"/>
      <c r="AB142" s="494"/>
      <c r="AC142" s="494"/>
      <c r="AD142" s="494"/>
    </row>
    <row r="143" spans="1:30" ht="12.75" customHeight="1" x14ac:dyDescent="0.2">
      <c r="A143" s="577" t="s">
        <v>173</v>
      </c>
      <c r="B143" s="578"/>
      <c r="C143" s="578"/>
      <c r="D143" s="578"/>
      <c r="E143" s="578"/>
      <c r="F143" s="578"/>
      <c r="G143" s="575" t="s">
        <v>24</v>
      </c>
      <c r="H143" s="576"/>
      <c r="I143" s="576"/>
      <c r="J143" s="576"/>
      <c r="K143" s="576"/>
      <c r="L143" s="523"/>
      <c r="M143" s="523"/>
      <c r="N143" s="523"/>
      <c r="O143" s="523"/>
      <c r="P143" s="523"/>
      <c r="Q143" s="523"/>
      <c r="R143" s="524"/>
      <c r="T143" s="494"/>
      <c r="X143" s="502"/>
      <c r="Y143" s="502"/>
      <c r="Z143" s="502"/>
      <c r="AB143" s="494"/>
      <c r="AC143" s="494"/>
      <c r="AD143" s="494"/>
    </row>
    <row r="144" spans="1:30" ht="12" customHeight="1" x14ac:dyDescent="0.2">
      <c r="A144" s="580"/>
      <c r="B144" s="581"/>
      <c r="C144" s="581"/>
      <c r="D144" s="581"/>
      <c r="E144" s="581"/>
      <c r="F144" s="581"/>
      <c r="G144" s="4"/>
      <c r="J144" s="525"/>
      <c r="K144" s="526"/>
      <c r="L144" s="82"/>
      <c r="M144" s="82"/>
      <c r="N144" s="82"/>
      <c r="O144" s="83"/>
      <c r="P144" s="543"/>
      <c r="Q144" s="544"/>
      <c r="R144" s="486"/>
      <c r="T144" s="494"/>
      <c r="X144" s="502"/>
      <c r="Y144" s="502"/>
      <c r="Z144" s="502"/>
      <c r="AB144" s="494"/>
      <c r="AC144" s="494"/>
      <c r="AD144" s="494"/>
    </row>
    <row r="145" spans="1:30" ht="12" customHeight="1" x14ac:dyDescent="0.2">
      <c r="A145" s="580"/>
      <c r="B145" s="581"/>
      <c r="C145" s="581"/>
      <c r="D145" s="581"/>
      <c r="E145" s="581"/>
      <c r="F145" s="581"/>
      <c r="G145" s="4"/>
      <c r="J145" s="574" t="s">
        <v>189</v>
      </c>
      <c r="K145" s="574" t="s">
        <v>193</v>
      </c>
      <c r="L145" s="574" t="s">
        <v>192</v>
      </c>
      <c r="M145" s="574" t="s">
        <v>191</v>
      </c>
      <c r="N145" s="574" t="s">
        <v>190</v>
      </c>
      <c r="O145" s="574" t="s">
        <v>194</v>
      </c>
      <c r="P145" s="583" t="s">
        <v>195</v>
      </c>
      <c r="Q145" s="583" t="s">
        <v>195</v>
      </c>
      <c r="R145" s="487"/>
      <c r="T145" s="494"/>
      <c r="X145" s="502"/>
      <c r="Y145" s="502"/>
      <c r="Z145" s="502"/>
      <c r="AB145" s="494"/>
      <c r="AC145" s="494"/>
      <c r="AD145" s="494"/>
    </row>
    <row r="146" spans="1:30" ht="12" customHeight="1" x14ac:dyDescent="0.2">
      <c r="A146" s="580"/>
      <c r="B146" s="581"/>
      <c r="C146" s="581"/>
      <c r="D146" s="581"/>
      <c r="E146" s="581"/>
      <c r="F146" s="581"/>
      <c r="G146" s="4"/>
      <c r="J146" s="574"/>
      <c r="K146" s="574"/>
      <c r="L146" s="574"/>
      <c r="M146" s="574"/>
      <c r="N146" s="574"/>
      <c r="O146" s="574"/>
      <c r="P146" s="584"/>
      <c r="Q146" s="584"/>
      <c r="R146" s="488"/>
      <c r="T146" s="494"/>
      <c r="X146" s="502"/>
      <c r="Y146" s="502"/>
      <c r="Z146" s="502"/>
      <c r="AB146" s="494"/>
      <c r="AC146" s="494"/>
      <c r="AD146" s="494"/>
    </row>
    <row r="147" spans="1:30" ht="12" customHeight="1" x14ac:dyDescent="0.2">
      <c r="A147" s="634"/>
      <c r="B147" s="635"/>
      <c r="C147" s="635"/>
      <c r="D147" s="635"/>
      <c r="E147" s="635"/>
      <c r="F147" s="635"/>
      <c r="G147" s="4"/>
      <c r="J147" s="425">
        <v>0.01</v>
      </c>
      <c r="K147" s="426">
        <v>0.01</v>
      </c>
      <c r="L147" s="425">
        <v>0.01</v>
      </c>
      <c r="M147" s="426">
        <v>0.01</v>
      </c>
      <c r="N147" s="425">
        <v>0.01</v>
      </c>
      <c r="O147" s="425">
        <v>0.01</v>
      </c>
      <c r="P147" s="542">
        <v>-0.01</v>
      </c>
      <c r="Q147" s="542">
        <v>-0.01</v>
      </c>
      <c r="R147" s="5"/>
      <c r="T147" s="494"/>
      <c r="X147" s="502"/>
      <c r="Y147" s="502"/>
      <c r="Z147" s="502"/>
      <c r="AB147" s="494"/>
      <c r="AC147" s="494"/>
      <c r="AD147" s="494"/>
    </row>
    <row r="148" spans="1:30" ht="22.5" x14ac:dyDescent="0.2">
      <c r="A148" s="596" t="s">
        <v>162</v>
      </c>
      <c r="B148" s="597"/>
      <c r="C148" s="598"/>
      <c r="D148" s="285" t="s">
        <v>151</v>
      </c>
      <c r="E148" s="58" t="s">
        <v>152</v>
      </c>
      <c r="F148" s="371" t="s">
        <v>3</v>
      </c>
      <c r="G148" s="605" t="s">
        <v>1</v>
      </c>
      <c r="H148" s="606"/>
      <c r="I148" s="606"/>
      <c r="J148" s="58" t="s">
        <v>174</v>
      </c>
      <c r="K148" s="58" t="s">
        <v>174</v>
      </c>
      <c r="L148" s="58" t="s">
        <v>174</v>
      </c>
      <c r="M148" s="58" t="s">
        <v>174</v>
      </c>
      <c r="N148" s="58" t="s">
        <v>174</v>
      </c>
      <c r="O148" s="371" t="s">
        <v>174</v>
      </c>
      <c r="P148" s="371" t="s">
        <v>174</v>
      </c>
      <c r="Q148" s="371" t="s">
        <v>174</v>
      </c>
      <c r="R148" s="343" t="s">
        <v>23</v>
      </c>
      <c r="T148" s="494"/>
      <c r="X148" s="502"/>
      <c r="Y148" s="502"/>
      <c r="Z148" s="502"/>
      <c r="AB148" s="494"/>
      <c r="AC148" s="494"/>
      <c r="AD148" s="494"/>
    </row>
    <row r="149" spans="1:30" ht="12" customHeight="1" x14ac:dyDescent="0.2">
      <c r="A149" s="607" t="s">
        <v>202</v>
      </c>
      <c r="B149" s="608"/>
      <c r="C149" s="609"/>
      <c r="D149" s="340">
        <f>'Suuttimet puristamalla'!Q5</f>
        <v>0</v>
      </c>
      <c r="E149" s="49">
        <v>0.96</v>
      </c>
      <c r="F149" s="380">
        <f>D149*E149</f>
        <v>0</v>
      </c>
      <c r="G149" s="615" t="s">
        <v>120</v>
      </c>
      <c r="H149" s="616"/>
      <c r="I149" s="616"/>
      <c r="J149" s="382"/>
      <c r="K149" s="382"/>
      <c r="L149" s="382"/>
      <c r="M149" s="382"/>
      <c r="N149" s="382"/>
      <c r="O149" s="382"/>
      <c r="P149" s="485"/>
      <c r="Q149" s="485"/>
      <c r="R149" s="50">
        <f>(E149*J149*$J$147)+(E149*K149*$K$147)+(E149*L149*$L$147)+(E149*M149*$M$147)+(E149*N149*$N$147)+(E149*O149*$O$147)+Z149</f>
        <v>0</v>
      </c>
      <c r="T149" s="494"/>
      <c r="X149" s="502">
        <f>((E149*P149*$P$147)+(E149*Q149*$Q$147))</f>
        <v>0</v>
      </c>
      <c r="Y149" s="502">
        <f>X149*2</f>
        <v>0</v>
      </c>
      <c r="Z149" s="502">
        <f>Y149-X149</f>
        <v>0</v>
      </c>
      <c r="AB149" s="494"/>
      <c r="AC149" s="494"/>
      <c r="AD149" s="494"/>
    </row>
    <row r="150" spans="1:30" ht="11.45" customHeight="1" x14ac:dyDescent="0.2">
      <c r="A150" s="588" t="s">
        <v>208</v>
      </c>
      <c r="B150" s="589"/>
      <c r="C150" s="590"/>
      <c r="D150" s="340">
        <f>'Suuttimet puristamalla'!Q6</f>
        <v>0</v>
      </c>
      <c r="E150" s="296">
        <v>1.04</v>
      </c>
      <c r="F150" s="380">
        <f t="shared" ref="F150" si="14">D150*E150</f>
        <v>0</v>
      </c>
      <c r="G150" s="615" t="s">
        <v>121</v>
      </c>
      <c r="H150" s="616"/>
      <c r="I150" s="616"/>
      <c r="J150" s="383"/>
      <c r="K150" s="383"/>
      <c r="L150" s="383"/>
      <c r="M150" s="383"/>
      <c r="N150" s="383"/>
      <c r="O150" s="383"/>
      <c r="P150" s="485"/>
      <c r="Q150" s="485"/>
      <c r="R150" s="50">
        <f t="shared" ref="R150:R157" si="15">(E150*J150*$J$147)+(E150*K150*$K$147)+(E150*L150*$L$147)+(E150*M150*$M$147)+(E150*N150*$N$147)+(E150*O150*$O$147)+Z150</f>
        <v>0</v>
      </c>
      <c r="T150" s="494"/>
      <c r="X150" s="502">
        <f t="shared" ref="X150:X157" si="16">((E150*P150*$P$147)+(E150*Q150*$Q$147))</f>
        <v>0</v>
      </c>
      <c r="Y150" s="502">
        <f t="shared" ref="Y150:Y157" si="17">X150*2</f>
        <v>0</v>
      </c>
      <c r="Z150" s="502">
        <f t="shared" ref="Z150:Z157" si="18">Y150-X150</f>
        <v>0</v>
      </c>
      <c r="AB150" s="494"/>
      <c r="AC150" s="494"/>
      <c r="AD150" s="494"/>
    </row>
    <row r="151" spans="1:30" ht="13.15" customHeight="1" x14ac:dyDescent="0.2">
      <c r="A151" s="685" t="s">
        <v>163</v>
      </c>
      <c r="B151" s="686"/>
      <c r="C151" s="697"/>
      <c r="D151" s="323"/>
      <c r="E151" s="322"/>
      <c r="F151" s="322"/>
      <c r="G151" s="685" t="s">
        <v>163</v>
      </c>
      <c r="H151" s="686"/>
      <c r="I151" s="686"/>
      <c r="J151" s="384"/>
      <c r="K151" s="385"/>
      <c r="L151" s="385"/>
      <c r="M151" s="385"/>
      <c r="N151" s="385"/>
      <c r="O151" s="385"/>
      <c r="R151" s="50"/>
      <c r="T151" s="494"/>
      <c r="X151" s="502"/>
      <c r="Y151" s="502"/>
      <c r="Z151" s="502"/>
      <c r="AB151" s="494"/>
      <c r="AC151" s="494"/>
      <c r="AD151" s="494"/>
    </row>
    <row r="152" spans="1:30" x14ac:dyDescent="0.2">
      <c r="A152" s="685"/>
      <c r="B152" s="686"/>
      <c r="C152" s="686"/>
      <c r="D152" s="342">
        <f>'Suuttimet puristamalla'!Q7</f>
        <v>0</v>
      </c>
      <c r="E152" s="324">
        <v>1.28</v>
      </c>
      <c r="F152" s="380">
        <f>D152*E152</f>
        <v>0</v>
      </c>
      <c r="G152" s="685"/>
      <c r="H152" s="686"/>
      <c r="I152" s="686"/>
      <c r="J152" s="386"/>
      <c r="K152" s="386"/>
      <c r="L152" s="386"/>
      <c r="M152" s="386"/>
      <c r="N152" s="386"/>
      <c r="O152" s="386"/>
      <c r="P152" s="485"/>
      <c r="Q152" s="485"/>
      <c r="R152" s="50">
        <f t="shared" si="15"/>
        <v>0</v>
      </c>
      <c r="T152" s="494"/>
      <c r="X152" s="502">
        <f t="shared" si="16"/>
        <v>0</v>
      </c>
      <c r="Y152" s="502">
        <f t="shared" si="17"/>
        <v>0</v>
      </c>
      <c r="Z152" s="502">
        <f t="shared" si="18"/>
        <v>0</v>
      </c>
      <c r="AB152" s="494"/>
      <c r="AC152" s="494"/>
      <c r="AD152" s="494"/>
    </row>
    <row r="153" spans="1:30" ht="12" customHeight="1" x14ac:dyDescent="0.2">
      <c r="A153" s="585" t="s">
        <v>172</v>
      </c>
      <c r="B153" s="586"/>
      <c r="C153" s="586"/>
      <c r="D153" s="323"/>
      <c r="E153" s="322"/>
      <c r="F153" s="322"/>
      <c r="G153" s="685" t="s">
        <v>122</v>
      </c>
      <c r="H153" s="686"/>
      <c r="I153" s="686"/>
      <c r="J153" s="384"/>
      <c r="K153" s="385"/>
      <c r="L153" s="385"/>
      <c r="M153" s="385"/>
      <c r="N153" s="385"/>
      <c r="O153" s="385"/>
      <c r="R153" s="50"/>
      <c r="T153" s="494"/>
      <c r="X153" s="502"/>
      <c r="Y153" s="502"/>
      <c r="Z153" s="502"/>
      <c r="AB153" s="494"/>
      <c r="AC153" s="494"/>
      <c r="AD153" s="494"/>
    </row>
    <row r="154" spans="1:30" x14ac:dyDescent="0.2">
      <c r="A154" s="588"/>
      <c r="B154" s="589"/>
      <c r="C154" s="590"/>
      <c r="D154" s="341">
        <f>'Suuttimet puristamalla'!Q8</f>
        <v>0</v>
      </c>
      <c r="E154" s="325">
        <v>1.04</v>
      </c>
      <c r="F154" s="380">
        <f t="shared" ref="F154:F157" si="19">D154*E154</f>
        <v>0</v>
      </c>
      <c r="G154" s="685"/>
      <c r="H154" s="686"/>
      <c r="I154" s="686"/>
      <c r="J154" s="387"/>
      <c r="K154" s="387"/>
      <c r="L154" s="387"/>
      <c r="M154" s="387"/>
      <c r="N154" s="387"/>
      <c r="O154" s="387"/>
      <c r="P154" s="485"/>
      <c r="Q154" s="485"/>
      <c r="R154" s="50">
        <f t="shared" si="15"/>
        <v>0</v>
      </c>
      <c r="T154" s="494"/>
      <c r="X154" s="502">
        <f t="shared" si="16"/>
        <v>0</v>
      </c>
      <c r="Y154" s="502">
        <f t="shared" si="17"/>
        <v>0</v>
      </c>
      <c r="Z154" s="502">
        <f t="shared" si="18"/>
        <v>0</v>
      </c>
      <c r="AB154" s="494"/>
      <c r="AC154" s="494"/>
      <c r="AD154" s="494"/>
    </row>
    <row r="155" spans="1:30" x14ac:dyDescent="0.2">
      <c r="A155" s="612" t="s">
        <v>196</v>
      </c>
      <c r="B155" s="613"/>
      <c r="C155" s="614"/>
      <c r="D155" s="341">
        <f>'Suuttimet puristamalla'!Q9</f>
        <v>0</v>
      </c>
      <c r="E155" s="49">
        <v>0.64</v>
      </c>
      <c r="F155" s="380">
        <f t="shared" si="19"/>
        <v>0</v>
      </c>
      <c r="G155" s="615" t="s">
        <v>166</v>
      </c>
      <c r="H155" s="616"/>
      <c r="I155" s="616"/>
      <c r="J155" s="382"/>
      <c r="K155" s="382"/>
      <c r="L155" s="382"/>
      <c r="M155" s="382"/>
      <c r="N155" s="382"/>
      <c r="O155" s="382"/>
      <c r="P155" s="485"/>
      <c r="Q155" s="485"/>
      <c r="R155" s="50">
        <f t="shared" si="15"/>
        <v>0</v>
      </c>
      <c r="X155" s="502">
        <f t="shared" si="16"/>
        <v>0</v>
      </c>
      <c r="Y155" s="502">
        <f t="shared" si="17"/>
        <v>0</v>
      </c>
      <c r="Z155" s="502">
        <f t="shared" si="18"/>
        <v>0</v>
      </c>
      <c r="AB155" s="494"/>
    </row>
    <row r="156" spans="1:30" x14ac:dyDescent="0.2">
      <c r="A156" s="612" t="s">
        <v>169</v>
      </c>
      <c r="B156" s="613"/>
      <c r="C156" s="614"/>
      <c r="D156" s="341">
        <f>'Suuttimet puristamalla'!Q10</f>
        <v>0</v>
      </c>
      <c r="E156" s="49">
        <v>0.8</v>
      </c>
      <c r="F156" s="380">
        <f t="shared" si="19"/>
        <v>0</v>
      </c>
      <c r="G156" s="615" t="s">
        <v>123</v>
      </c>
      <c r="H156" s="616"/>
      <c r="I156" s="616"/>
      <c r="J156" s="382"/>
      <c r="K156" s="382"/>
      <c r="L156" s="382"/>
      <c r="M156" s="382"/>
      <c r="N156" s="382"/>
      <c r="O156" s="382"/>
      <c r="P156" s="485"/>
      <c r="Q156" s="485"/>
      <c r="R156" s="50">
        <f t="shared" si="15"/>
        <v>0</v>
      </c>
      <c r="X156" s="502">
        <f t="shared" si="16"/>
        <v>0</v>
      </c>
      <c r="Y156" s="502">
        <f t="shared" si="17"/>
        <v>0</v>
      </c>
      <c r="Z156" s="502">
        <f t="shared" si="18"/>
        <v>0</v>
      </c>
      <c r="AB156" s="494"/>
    </row>
    <row r="157" spans="1:30" x14ac:dyDescent="0.2">
      <c r="A157" s="612" t="s">
        <v>124</v>
      </c>
      <c r="B157" s="613"/>
      <c r="C157" s="614"/>
      <c r="D157" s="341">
        <f>'Suuttimet puristamalla'!Q11</f>
        <v>0</v>
      </c>
      <c r="E157" s="49">
        <v>1.04</v>
      </c>
      <c r="F157" s="380">
        <f t="shared" si="19"/>
        <v>0</v>
      </c>
      <c r="G157" s="615" t="s">
        <v>124</v>
      </c>
      <c r="H157" s="616"/>
      <c r="I157" s="616"/>
      <c r="J157" s="382"/>
      <c r="K157" s="382"/>
      <c r="L157" s="382"/>
      <c r="M157" s="382"/>
      <c r="N157" s="382"/>
      <c r="O157" s="382"/>
      <c r="P157" s="485"/>
      <c r="Q157" s="485"/>
      <c r="R157" s="50">
        <f t="shared" si="15"/>
        <v>0</v>
      </c>
      <c r="X157" s="502">
        <f t="shared" si="16"/>
        <v>0</v>
      </c>
      <c r="Y157" s="502">
        <f t="shared" si="17"/>
        <v>0</v>
      </c>
      <c r="Z157" s="502">
        <f t="shared" si="18"/>
        <v>0</v>
      </c>
      <c r="AB157" s="494"/>
    </row>
    <row r="158" spans="1:30" x14ac:dyDescent="0.2">
      <c r="A158" s="616"/>
      <c r="B158" s="616"/>
      <c r="C158" s="616"/>
      <c r="D158" s="321"/>
      <c r="E158" s="296"/>
      <c r="F158" s="477"/>
      <c r="G158" s="632"/>
      <c r="H158" s="633"/>
      <c r="I158" s="633"/>
      <c r="J158" s="329"/>
      <c r="K158" s="329"/>
      <c r="L158" s="329"/>
      <c r="M158" s="329"/>
      <c r="N158" s="329"/>
      <c r="O158" s="329"/>
      <c r="P158" s="6"/>
      <c r="Q158" s="6"/>
      <c r="R158" s="337"/>
      <c r="X158" s="502"/>
      <c r="Y158" s="502"/>
      <c r="Z158" s="502"/>
      <c r="AB158" s="494"/>
    </row>
    <row r="159" spans="1:30" x14ac:dyDescent="0.2">
      <c r="A159" s="491"/>
      <c r="B159" s="492"/>
      <c r="C159" s="492"/>
      <c r="D159" s="327"/>
      <c r="E159" s="328"/>
      <c r="F159" s="328"/>
      <c r="G159" s="473"/>
      <c r="H159" s="474"/>
      <c r="I159" s="332"/>
      <c r="J159" s="332"/>
      <c r="K159" s="332"/>
      <c r="L159" s="332"/>
      <c r="M159" s="332"/>
      <c r="N159" s="332"/>
      <c r="O159" s="381"/>
      <c r="R159" s="5"/>
      <c r="X159" s="502"/>
      <c r="Y159" s="502"/>
      <c r="Z159" s="502"/>
      <c r="AB159" s="494"/>
    </row>
    <row r="160" spans="1:30" x14ac:dyDescent="0.2">
      <c r="A160" s="489"/>
      <c r="B160" s="490"/>
      <c r="C160" s="490"/>
      <c r="D160" s="26"/>
      <c r="E160" s="66"/>
      <c r="F160" s="66"/>
      <c r="G160" s="338"/>
      <c r="H160" s="339"/>
      <c r="I160" s="339"/>
      <c r="J160" s="339"/>
      <c r="K160" s="339"/>
      <c r="L160" s="339"/>
      <c r="M160" s="339"/>
      <c r="N160" s="339"/>
      <c r="P160" s="26" t="s">
        <v>16</v>
      </c>
      <c r="Q160" s="331" t="s">
        <v>207</v>
      </c>
      <c r="R160" s="5"/>
      <c r="X160" s="502"/>
      <c r="Y160" s="502"/>
      <c r="Z160" s="502"/>
      <c r="AB160" s="494"/>
    </row>
    <row r="161" spans="1:28" ht="12" customHeight="1" x14ac:dyDescent="0.2">
      <c r="A161" s="489"/>
      <c r="B161" s="490"/>
      <c r="C161" s="490"/>
      <c r="D161" s="26"/>
      <c r="E161" s="66"/>
      <c r="F161" s="66"/>
      <c r="G161" s="644" t="s">
        <v>206</v>
      </c>
      <c r="H161" s="645"/>
      <c r="I161" s="645"/>
      <c r="J161" s="645"/>
      <c r="K161" s="645"/>
      <c r="L161" s="645"/>
      <c r="M161" s="645"/>
      <c r="N161" s="645"/>
      <c r="O161" s="646"/>
      <c r="P161" s="504"/>
      <c r="Q161" s="49">
        <v>0.1</v>
      </c>
      <c r="R161" s="50">
        <f>SUM(P161*Q161)</f>
        <v>0</v>
      </c>
      <c r="X161" s="502"/>
      <c r="Y161" s="502"/>
      <c r="Z161" s="502"/>
      <c r="AB161" s="494"/>
    </row>
    <row r="162" spans="1:28" x14ac:dyDescent="0.2">
      <c r="A162" s="284"/>
      <c r="B162" s="53"/>
      <c r="C162" s="53"/>
      <c r="D162" s="26"/>
      <c r="E162" s="66"/>
      <c r="F162" s="66"/>
      <c r="G162" s="471"/>
      <c r="H162" s="472"/>
      <c r="I162" s="330"/>
      <c r="J162" s="330"/>
      <c r="K162" s="330"/>
      <c r="L162" s="503"/>
      <c r="M162" s="503"/>
      <c r="N162" s="503"/>
      <c r="O162" s="503"/>
      <c r="R162" s="5"/>
      <c r="X162" s="502"/>
      <c r="Y162" s="502"/>
      <c r="Z162" s="502"/>
      <c r="AB162" s="494"/>
    </row>
    <row r="163" spans="1:28" x14ac:dyDescent="0.2">
      <c r="A163" s="489"/>
      <c r="B163" s="490"/>
      <c r="C163" s="490"/>
      <c r="D163" s="26"/>
      <c r="E163" s="326"/>
      <c r="F163" s="66"/>
      <c r="G163" s="471"/>
      <c r="H163" s="472"/>
      <c r="I163" s="330"/>
      <c r="J163" s="330"/>
      <c r="K163" s="330"/>
      <c r="L163" s="503"/>
      <c r="M163" s="503"/>
      <c r="N163" s="503"/>
      <c r="O163" s="503"/>
      <c r="R163" s="5"/>
      <c r="X163" s="502"/>
      <c r="Y163" s="502"/>
      <c r="Z163" s="502"/>
      <c r="AB163" s="494"/>
    </row>
    <row r="164" spans="1:28" x14ac:dyDescent="0.2">
      <c r="A164" s="489"/>
      <c r="B164" s="490"/>
      <c r="C164" s="490"/>
      <c r="D164" s="26"/>
      <c r="E164" s="326"/>
      <c r="F164" s="66"/>
      <c r="G164" s="471"/>
      <c r="H164" s="472"/>
      <c r="I164" s="330"/>
      <c r="J164" s="330"/>
      <c r="K164" s="330"/>
      <c r="L164" s="330"/>
      <c r="M164" s="330"/>
      <c r="N164" s="330"/>
      <c r="O164" s="331"/>
      <c r="R164" s="5"/>
      <c r="X164" s="502"/>
      <c r="Y164" s="502"/>
      <c r="Z164" s="502"/>
      <c r="AB164" s="494"/>
    </row>
    <row r="165" spans="1:28" ht="12.75" x14ac:dyDescent="0.2">
      <c r="A165" s="475"/>
      <c r="B165" s="476"/>
      <c r="C165" s="476"/>
      <c r="D165" s="67"/>
      <c r="E165" s="66"/>
      <c r="F165" s="68"/>
      <c r="G165" s="4"/>
      <c r="R165" s="5"/>
      <c r="X165" s="502"/>
      <c r="Y165" s="502"/>
      <c r="Z165" s="502"/>
      <c r="AB165" s="494"/>
    </row>
    <row r="166" spans="1:28" ht="12.75" x14ac:dyDescent="0.2">
      <c r="A166" s="18"/>
      <c r="B166"/>
      <c r="C166"/>
      <c r="D166"/>
      <c r="E166"/>
      <c r="F166"/>
      <c r="G166" s="4"/>
      <c r="R166" s="5"/>
      <c r="X166" s="502"/>
      <c r="Y166" s="502"/>
      <c r="Z166" s="502"/>
      <c r="AB166" s="494"/>
    </row>
    <row r="167" spans="1:28" ht="12.75" x14ac:dyDescent="0.2">
      <c r="A167" s="18"/>
      <c r="B167"/>
      <c r="C167"/>
      <c r="D167"/>
      <c r="E167"/>
      <c r="F167"/>
      <c r="G167" s="4"/>
      <c r="R167" s="5"/>
      <c r="X167" s="502"/>
      <c r="Y167" s="502"/>
      <c r="Z167" s="502"/>
      <c r="AB167" s="494"/>
    </row>
    <row r="168" spans="1:28" ht="12.75" x14ac:dyDescent="0.2">
      <c r="A168" s="18"/>
      <c r="B168"/>
      <c r="C168"/>
      <c r="D168"/>
      <c r="E168"/>
      <c r="F168"/>
      <c r="G168" s="4"/>
      <c r="R168" s="5"/>
      <c r="X168" s="502"/>
      <c r="Y168" s="502"/>
      <c r="Z168" s="502"/>
      <c r="AB168" s="494"/>
    </row>
    <row r="169" spans="1:28" ht="12.75" x14ac:dyDescent="0.2">
      <c r="A169" s="18"/>
      <c r="B169"/>
      <c r="C169"/>
      <c r="D169"/>
      <c r="E169"/>
      <c r="F169"/>
      <c r="G169" s="4"/>
      <c r="R169" s="5"/>
      <c r="X169" s="502"/>
      <c r="Y169" s="502"/>
      <c r="Z169" s="502"/>
      <c r="AB169" s="494"/>
    </row>
    <row r="170" spans="1:28" ht="12.75" x14ac:dyDescent="0.2">
      <c r="A170" s="18"/>
      <c r="B170"/>
      <c r="C170"/>
      <c r="D170"/>
      <c r="E170"/>
      <c r="F170"/>
      <c r="G170" s="405"/>
      <c r="H170" s="333"/>
      <c r="I170" s="333"/>
      <c r="J170" s="333"/>
      <c r="K170" s="333"/>
      <c r="L170" s="333"/>
      <c r="R170" s="5"/>
      <c r="X170" s="502"/>
      <c r="Y170" s="502"/>
      <c r="Z170" s="502"/>
      <c r="AB170" s="494"/>
    </row>
    <row r="171" spans="1:28" ht="13.5" thickBot="1" x14ac:dyDescent="0.25">
      <c r="A171" s="602" t="s">
        <v>6</v>
      </c>
      <c r="B171" s="603"/>
      <c r="C171" s="604"/>
      <c r="D171" s="15"/>
      <c r="E171" s="21"/>
      <c r="F171" s="480">
        <f>SUM(F149+F150+F152+F154+F155+F156+F157)</f>
        <v>0</v>
      </c>
      <c r="G171" s="481"/>
      <c r="H171" s="478"/>
      <c r="I171" s="478"/>
      <c r="J171" s="478"/>
      <c r="K171" s="478"/>
      <c r="L171" s="479"/>
      <c r="M171" s="482"/>
      <c r="N171" s="14"/>
      <c r="O171" s="505" t="s">
        <v>5</v>
      </c>
      <c r="P171" s="14"/>
      <c r="Q171" s="735">
        <f>SUM(R149+R150+R152+R154+R155+R156+R157+R161)</f>
        <v>0</v>
      </c>
      <c r="R171" s="736"/>
      <c r="X171" s="502"/>
      <c r="Y171" s="502"/>
      <c r="Z171" s="502"/>
      <c r="AB171" s="494"/>
    </row>
    <row r="172" spans="1:28" ht="12.75" x14ac:dyDescent="0.2">
      <c r="A172"/>
      <c r="B172"/>
      <c r="C172"/>
      <c r="D172"/>
      <c r="E172"/>
      <c r="F172"/>
      <c r="G172"/>
      <c r="H172"/>
      <c r="I172"/>
      <c r="X172" s="502"/>
      <c r="Y172" s="502"/>
      <c r="Z172" s="502"/>
      <c r="AB172" s="494"/>
    </row>
    <row r="173" spans="1:28" ht="12.75" x14ac:dyDescent="0.2">
      <c r="A173"/>
      <c r="B173"/>
      <c r="C173"/>
      <c r="D173"/>
      <c r="E173"/>
      <c r="F173"/>
      <c r="G173"/>
      <c r="H173"/>
      <c r="I173"/>
      <c r="X173" s="502"/>
      <c r="Y173" s="502"/>
      <c r="Z173" s="502"/>
      <c r="AB173" s="494"/>
    </row>
    <row r="174" spans="1:28" ht="12.75" x14ac:dyDescent="0.2">
      <c r="A174"/>
      <c r="B174"/>
      <c r="C174"/>
      <c r="D174"/>
      <c r="E174"/>
      <c r="F174"/>
      <c r="G174"/>
      <c r="H174"/>
      <c r="I174"/>
      <c r="X174" s="502"/>
      <c r="Y174" s="502"/>
      <c r="Z174" s="502"/>
      <c r="AB174" s="494"/>
    </row>
    <row r="175" spans="1:28" ht="12.75" x14ac:dyDescent="0.2">
      <c r="A175"/>
      <c r="B175"/>
      <c r="C175"/>
      <c r="D175"/>
      <c r="E175"/>
      <c r="F175"/>
      <c r="G175"/>
      <c r="H175"/>
      <c r="I175"/>
      <c r="X175" s="502"/>
      <c r="Y175" s="502"/>
      <c r="Z175" s="502"/>
      <c r="AB175" s="494"/>
    </row>
    <row r="176" spans="1:28" ht="12.75" x14ac:dyDescent="0.2">
      <c r="A176"/>
      <c r="B176"/>
      <c r="C176"/>
      <c r="D176"/>
      <c r="E176"/>
      <c r="F176"/>
      <c r="G176"/>
      <c r="H176"/>
      <c r="I176"/>
      <c r="X176" s="502"/>
      <c r="Y176" s="502"/>
      <c r="Z176" s="502"/>
      <c r="AB176" s="494"/>
    </row>
    <row r="177" spans="1:28" ht="12.75" x14ac:dyDescent="0.2">
      <c r="A177"/>
      <c r="B177"/>
      <c r="C177"/>
      <c r="D177"/>
      <c r="E177"/>
      <c r="F177"/>
      <c r="G177"/>
      <c r="H177"/>
      <c r="I177"/>
      <c r="X177" s="502"/>
      <c r="Y177" s="502"/>
      <c r="Z177" s="502"/>
      <c r="AB177" s="494"/>
    </row>
    <row r="178" spans="1:28" ht="12.75" x14ac:dyDescent="0.2">
      <c r="A178"/>
      <c r="B178"/>
      <c r="C178"/>
      <c r="D178"/>
      <c r="E178"/>
      <c r="F178"/>
      <c r="G178"/>
      <c r="H178"/>
      <c r="I178"/>
      <c r="X178" s="502"/>
      <c r="Y178" s="502"/>
      <c r="Z178" s="502"/>
      <c r="AB178" s="494"/>
    </row>
    <row r="179" spans="1:28" ht="12.75" x14ac:dyDescent="0.2">
      <c r="A179"/>
      <c r="B179"/>
      <c r="C179"/>
      <c r="D179"/>
      <c r="E179"/>
      <c r="F179"/>
      <c r="G179"/>
      <c r="H179"/>
      <c r="I179"/>
      <c r="X179" s="502"/>
      <c r="Y179" s="502"/>
      <c r="Z179" s="502"/>
      <c r="AB179" s="494"/>
    </row>
    <row r="180" spans="1:28" ht="12.75" x14ac:dyDescent="0.2">
      <c r="A180"/>
      <c r="B180"/>
      <c r="C180"/>
      <c r="D180"/>
      <c r="E180"/>
      <c r="F180"/>
      <c r="G180"/>
      <c r="H180"/>
      <c r="I180"/>
      <c r="X180" s="502"/>
      <c r="Y180" s="502"/>
      <c r="Z180" s="502"/>
      <c r="AB180" s="494"/>
    </row>
    <row r="181" spans="1:28" ht="12.75" x14ac:dyDescent="0.2">
      <c r="A181"/>
      <c r="B181"/>
      <c r="C181" s="514"/>
      <c r="D181"/>
      <c r="E181"/>
      <c r="F181"/>
      <c r="G181"/>
      <c r="H181"/>
      <c r="I181"/>
      <c r="X181" s="502"/>
      <c r="Y181" s="502"/>
      <c r="Z181" s="502"/>
      <c r="AB181" s="494"/>
    </row>
    <row r="182" spans="1:28" ht="12.75" customHeight="1" x14ac:dyDescent="0.2">
      <c r="A182"/>
      <c r="B182"/>
      <c r="C182"/>
      <c r="X182" s="502"/>
      <c r="Y182" s="502"/>
      <c r="Z182" s="502"/>
      <c r="AB182" s="494"/>
    </row>
    <row r="183" spans="1:28" ht="13.15" customHeight="1" thickBot="1" x14ac:dyDescent="0.25">
      <c r="A183"/>
      <c r="B183"/>
      <c r="C183"/>
      <c r="I183" s="233" t="s">
        <v>64</v>
      </c>
      <c r="X183" s="502"/>
      <c r="Y183" s="502"/>
      <c r="Z183" s="502"/>
      <c r="AB183" s="494"/>
    </row>
    <row r="184" spans="1:28" ht="12.75" customHeight="1" x14ac:dyDescent="0.2">
      <c r="A184" s="577" t="s">
        <v>223</v>
      </c>
      <c r="B184" s="578"/>
      <c r="C184" s="578"/>
      <c r="D184" s="578"/>
      <c r="E184" s="578"/>
      <c r="F184" s="579"/>
      <c r="G184" s="528" t="s">
        <v>24</v>
      </c>
      <c r="H184" s="529"/>
      <c r="I184" s="529"/>
      <c r="J184" s="529"/>
      <c r="K184" s="529"/>
      <c r="L184" s="523"/>
      <c r="M184" s="523"/>
      <c r="N184" s="523"/>
      <c r="O184" s="523"/>
      <c r="P184" s="523"/>
      <c r="Q184" s="523"/>
      <c r="R184" s="524"/>
      <c r="X184" s="502"/>
      <c r="Y184" s="502"/>
      <c r="Z184" s="502"/>
      <c r="AB184" s="494"/>
    </row>
    <row r="185" spans="1:28" ht="12" customHeight="1" x14ac:dyDescent="0.2">
      <c r="A185" s="580" t="s">
        <v>224</v>
      </c>
      <c r="B185" s="581"/>
      <c r="C185" s="581"/>
      <c r="D185" s="581"/>
      <c r="E185" s="581"/>
      <c r="F185" s="582"/>
      <c r="G185" s="4"/>
      <c r="J185" s="525"/>
      <c r="K185" s="526"/>
      <c r="L185" s="82"/>
      <c r="M185" s="82"/>
      <c r="N185" s="82"/>
      <c r="O185" s="83"/>
      <c r="P185" s="543"/>
      <c r="Q185" s="544"/>
      <c r="R185" s="486"/>
      <c r="X185" s="502"/>
      <c r="Y185" s="502"/>
      <c r="Z185" s="502"/>
      <c r="AB185" s="494"/>
    </row>
    <row r="186" spans="1:28" ht="12" customHeight="1" x14ac:dyDescent="0.2">
      <c r="A186" s="535"/>
      <c r="B186" s="536"/>
      <c r="C186" s="536"/>
      <c r="D186" s="536"/>
      <c r="E186" s="536"/>
      <c r="F186" s="537"/>
      <c r="G186" s="4"/>
      <c r="J186" s="574" t="s">
        <v>189</v>
      </c>
      <c r="K186" s="574" t="s">
        <v>193</v>
      </c>
      <c r="L186" s="574" t="s">
        <v>192</v>
      </c>
      <c r="M186" s="574" t="s">
        <v>191</v>
      </c>
      <c r="N186" s="574" t="s">
        <v>190</v>
      </c>
      <c r="O186" s="574" t="s">
        <v>194</v>
      </c>
      <c r="P186" s="583" t="s">
        <v>195</v>
      </c>
      <c r="Q186" s="583" t="s">
        <v>195</v>
      </c>
      <c r="R186" s="487"/>
      <c r="X186" s="502"/>
      <c r="Y186" s="502"/>
      <c r="Z186" s="502"/>
      <c r="AB186" s="494"/>
    </row>
    <row r="187" spans="1:28" ht="12" customHeight="1" x14ac:dyDescent="0.2">
      <c r="A187" s="535"/>
      <c r="B187" s="536"/>
      <c r="C187" s="536"/>
      <c r="D187" s="536"/>
      <c r="E187" s="536"/>
      <c r="F187" s="537"/>
      <c r="G187" s="4"/>
      <c r="J187" s="574"/>
      <c r="K187" s="574"/>
      <c r="L187" s="574"/>
      <c r="M187" s="574"/>
      <c r="N187" s="574"/>
      <c r="O187" s="574"/>
      <c r="P187" s="584"/>
      <c r="Q187" s="584"/>
      <c r="R187" s="488"/>
      <c r="X187" s="502"/>
      <c r="Y187" s="502"/>
      <c r="Z187" s="502"/>
      <c r="AB187" s="494"/>
    </row>
    <row r="188" spans="1:28" ht="12" customHeight="1" x14ac:dyDescent="0.2">
      <c r="A188" s="538"/>
      <c r="B188" s="539"/>
      <c r="C188" s="539"/>
      <c r="D188" s="539"/>
      <c r="E188" s="539"/>
      <c r="F188" s="540"/>
      <c r="G188" s="4"/>
      <c r="J188" s="425">
        <v>0.01</v>
      </c>
      <c r="K188" s="426">
        <v>0.01</v>
      </c>
      <c r="L188" s="425">
        <v>0.01</v>
      </c>
      <c r="M188" s="426">
        <v>0.01</v>
      </c>
      <c r="N188" s="425">
        <v>0.01</v>
      </c>
      <c r="O188" s="425">
        <v>0.01</v>
      </c>
      <c r="P188" s="542">
        <v>-0.01</v>
      </c>
      <c r="Q188" s="542">
        <v>-0.01</v>
      </c>
      <c r="R188" s="5"/>
      <c r="X188" s="502"/>
      <c r="Y188" s="502"/>
      <c r="Z188" s="502"/>
      <c r="AB188" s="494"/>
    </row>
    <row r="189" spans="1:28" ht="22.5" x14ac:dyDescent="0.2">
      <c r="A189" s="596" t="s">
        <v>210</v>
      </c>
      <c r="B189" s="597"/>
      <c r="C189" s="598"/>
      <c r="D189" s="285" t="s">
        <v>175</v>
      </c>
      <c r="E189" s="58" t="s">
        <v>2</v>
      </c>
      <c r="F189" s="429" t="s">
        <v>3</v>
      </c>
      <c r="G189" s="698" t="s">
        <v>210</v>
      </c>
      <c r="H189" s="583"/>
      <c r="I189" s="583"/>
      <c r="J189" s="58" t="s">
        <v>4</v>
      </c>
      <c r="K189" s="58" t="s">
        <v>4</v>
      </c>
      <c r="L189" s="58" t="s">
        <v>4</v>
      </c>
      <c r="M189" s="58" t="s">
        <v>4</v>
      </c>
      <c r="N189" s="58" t="s">
        <v>4</v>
      </c>
      <c r="O189" s="371" t="s">
        <v>4</v>
      </c>
      <c r="P189" s="371" t="s">
        <v>4</v>
      </c>
      <c r="Q189" s="371" t="s">
        <v>4</v>
      </c>
      <c r="R189" s="343" t="s">
        <v>23</v>
      </c>
      <c r="X189" s="502"/>
      <c r="Y189" s="502"/>
      <c r="Z189" s="502"/>
      <c r="AB189" s="494"/>
    </row>
    <row r="190" spans="1:28" ht="12" customHeight="1" x14ac:dyDescent="0.2">
      <c r="A190" s="699">
        <v>-63</v>
      </c>
      <c r="B190" s="700"/>
      <c r="C190" s="701"/>
      <c r="D190" s="340">
        <f>'Hitsattavat runkoputket'!Q5</f>
        <v>0</v>
      </c>
      <c r="E190" s="49">
        <v>0.6</v>
      </c>
      <c r="F190" s="50">
        <f>D190*E190</f>
        <v>0</v>
      </c>
      <c r="G190" s="699">
        <v>-63</v>
      </c>
      <c r="H190" s="700"/>
      <c r="I190" s="701"/>
      <c r="J190" s="382"/>
      <c r="K190" s="382"/>
      <c r="L190" s="382"/>
      <c r="M190" s="382"/>
      <c r="N190" s="382"/>
      <c r="O190" s="382"/>
      <c r="P190" s="485"/>
      <c r="Q190" s="485"/>
      <c r="R190" s="50">
        <f>(E190*J190*$J$73)+(E190*K190*$K$73)+(E190*L190*$L$73)+(E190*M190*$M$73)+(E190*N190*$N$73)+(E190*O190*$O$73)+Z190</f>
        <v>0</v>
      </c>
      <c r="X190" s="502">
        <f t="shared" ref="X190:X196" si="20">((E190*P190*$P$188)+(E190*Q190*$Q$188))</f>
        <v>0</v>
      </c>
      <c r="Y190" s="502">
        <f t="shared" ref="Y190:Y236" si="21">X190*2</f>
        <v>0</v>
      </c>
      <c r="Z190" s="502">
        <f t="shared" ref="Z190:Z236" si="22">Y190-X190</f>
        <v>0</v>
      </c>
      <c r="AB190" s="494"/>
    </row>
    <row r="191" spans="1:28" ht="12" customHeight="1" x14ac:dyDescent="0.2">
      <c r="A191" s="636" t="s">
        <v>80</v>
      </c>
      <c r="B191" s="637"/>
      <c r="C191" s="638"/>
      <c r="D191" s="340">
        <f>'Hitsattavat runkoputket'!Q6</f>
        <v>0</v>
      </c>
      <c r="E191" s="49">
        <v>0.65</v>
      </c>
      <c r="F191" s="50">
        <f t="shared" ref="F191" si="23">D191*E191</f>
        <v>0</v>
      </c>
      <c r="G191" s="636" t="s">
        <v>80</v>
      </c>
      <c r="H191" s="637"/>
      <c r="I191" s="638"/>
      <c r="J191" s="383"/>
      <c r="K191" s="383"/>
      <c r="L191" s="383"/>
      <c r="M191" s="383"/>
      <c r="N191" s="383"/>
      <c r="O191" s="383"/>
      <c r="P191" s="512"/>
      <c r="Q191" s="512"/>
      <c r="R191" s="295">
        <f>(E191*J191*$J$73)+(E191*K191*$K$73)+(E191*L191*$L$73)+(E191*M191*$M$73)+(E191*N191*$N$73)+(E191*O191*$O$73)+Z191</f>
        <v>0</v>
      </c>
      <c r="X191" s="502">
        <f>((E191*P191*$P$188)+(E191*Q191*$Q$188))</f>
        <v>0</v>
      </c>
      <c r="Y191" s="502">
        <f>X191*2</f>
        <v>0</v>
      </c>
      <c r="Z191" s="502">
        <f>Y191-X191</f>
        <v>0</v>
      </c>
      <c r="AB191" s="494"/>
    </row>
    <row r="192" spans="1:28" ht="12" customHeight="1" x14ac:dyDescent="0.2">
      <c r="A192" s="636" t="s">
        <v>81</v>
      </c>
      <c r="B192" s="637"/>
      <c r="C192" s="638"/>
      <c r="D192" s="340">
        <f>'Hitsattavat runkoputket'!Q7</f>
        <v>0</v>
      </c>
      <c r="E192" s="49">
        <v>0.7</v>
      </c>
      <c r="F192" s="50">
        <f>D192*E192</f>
        <v>0</v>
      </c>
      <c r="G192" s="636" t="s">
        <v>81</v>
      </c>
      <c r="H192" s="637"/>
      <c r="I192" s="638"/>
      <c r="J192" s="437"/>
      <c r="K192" s="437"/>
      <c r="L192" s="437"/>
      <c r="M192" s="437"/>
      <c r="N192" s="437"/>
      <c r="O192" s="437"/>
      <c r="P192" s="485"/>
      <c r="Q192" s="485"/>
      <c r="R192" s="49">
        <f>((J192*E192*$J$73)+(K192*E192*$K$73)+(L192*E192*$L$73)+(M192*E192*$M$73)+(N192*E192*$N$73)+(O192*E192*$O$73)+Z192)</f>
        <v>0</v>
      </c>
      <c r="X192" s="502">
        <f>((E192*P192*$P$188)+(E192*Q192*$Q$188))</f>
        <v>0</v>
      </c>
      <c r="Y192" s="502">
        <f>X192*2</f>
        <v>0</v>
      </c>
      <c r="Z192" s="502">
        <f>Y192-X192</f>
        <v>0</v>
      </c>
      <c r="AB192" s="494"/>
    </row>
    <row r="193" spans="1:28" x14ac:dyDescent="0.2">
      <c r="A193" s="636" t="s">
        <v>129</v>
      </c>
      <c r="B193" s="637"/>
      <c r="C193" s="638"/>
      <c r="D193" s="340">
        <f>'Hitsattavat runkoputket'!Q8</f>
        <v>0</v>
      </c>
      <c r="E193" s="49">
        <v>0.8</v>
      </c>
      <c r="F193" s="50">
        <f t="shared" ref="F193:F196" si="24">D193*E193</f>
        <v>0</v>
      </c>
      <c r="G193" s="636" t="s">
        <v>129</v>
      </c>
      <c r="H193" s="637"/>
      <c r="I193" s="638"/>
      <c r="J193" s="387"/>
      <c r="K193" s="387"/>
      <c r="L193" s="387"/>
      <c r="M193" s="387"/>
      <c r="N193" s="387"/>
      <c r="O193" s="387"/>
      <c r="P193" s="513"/>
      <c r="Q193" s="513"/>
      <c r="R193" s="372">
        <f>((J193*E193*$J$73)+(K193*E193*$K$73)+(L193*E193*$L$73)+(M193*E193*$M$73)+(N193*E193*$N$73)+(O193*E193*$O$73)+Z193)</f>
        <v>0</v>
      </c>
      <c r="X193" s="502">
        <f t="shared" si="20"/>
        <v>0</v>
      </c>
      <c r="Y193" s="502">
        <f t="shared" si="21"/>
        <v>0</v>
      </c>
      <c r="Z193" s="502">
        <f>Y193-X193</f>
        <v>0</v>
      </c>
      <c r="AB193" s="494"/>
    </row>
    <row r="194" spans="1:28" ht="12" customHeight="1" x14ac:dyDescent="0.2">
      <c r="A194" s="639" t="s">
        <v>211</v>
      </c>
      <c r="B194" s="640"/>
      <c r="C194" s="641"/>
      <c r="D194" s="340">
        <f>'Hitsattavat runkoputket'!Q9</f>
        <v>0</v>
      </c>
      <c r="E194" s="49">
        <v>0.9</v>
      </c>
      <c r="F194" s="50">
        <f t="shared" si="24"/>
        <v>0</v>
      </c>
      <c r="G194" s="639" t="s">
        <v>211</v>
      </c>
      <c r="H194" s="640"/>
      <c r="I194" s="641"/>
      <c r="J194" s="382"/>
      <c r="K194" s="382"/>
      <c r="L194" s="382"/>
      <c r="M194" s="382"/>
      <c r="N194" s="382"/>
      <c r="O194" s="382"/>
      <c r="P194" s="485"/>
      <c r="Q194" s="485"/>
      <c r="R194" s="50">
        <f>((J194*E194*$J$73)+(K194*E194*$K$73)+(L194*E194*$L$73)+(M194*E194*$M$73)+(N194*E194*$N$73)+(O194*E194*$O$73)+Z194)</f>
        <v>0</v>
      </c>
      <c r="X194" s="502">
        <f t="shared" si="20"/>
        <v>0</v>
      </c>
      <c r="Y194" s="502">
        <f t="shared" si="21"/>
        <v>0</v>
      </c>
      <c r="Z194" s="502">
        <f t="shared" si="22"/>
        <v>0</v>
      </c>
      <c r="AB194" s="494"/>
    </row>
    <row r="195" spans="1:28" x14ac:dyDescent="0.2">
      <c r="A195" s="642" t="s">
        <v>212</v>
      </c>
      <c r="B195" s="643"/>
      <c r="C195" s="643"/>
      <c r="D195" s="340">
        <f>'Hitsattavat runkoputket'!Q10</f>
        <v>0</v>
      </c>
      <c r="E195" s="49">
        <v>1.1000000000000001</v>
      </c>
      <c r="F195" s="50">
        <f t="shared" si="24"/>
        <v>0</v>
      </c>
      <c r="G195" s="642" t="s">
        <v>212</v>
      </c>
      <c r="H195" s="643"/>
      <c r="I195" s="643"/>
      <c r="J195" s="382"/>
      <c r="K195" s="382"/>
      <c r="L195" s="382"/>
      <c r="M195" s="382"/>
      <c r="N195" s="382"/>
      <c r="O195" s="382"/>
      <c r="P195" s="485"/>
      <c r="Q195" s="485"/>
      <c r="R195" s="50">
        <f>((J195*E195*$J$73)+(K195*E195*$K$73)+(L195*E195*$L$73)+(M195*E195*$M$73)+(N195*E195*$N$73)+(O195*E195*$O$73)+Z195)</f>
        <v>0</v>
      </c>
      <c r="X195" s="502">
        <f t="shared" si="20"/>
        <v>0</v>
      </c>
      <c r="Y195" s="502">
        <f t="shared" si="21"/>
        <v>0</v>
      </c>
      <c r="Z195" s="502">
        <f t="shared" si="22"/>
        <v>0</v>
      </c>
      <c r="AB195" s="494"/>
    </row>
    <row r="196" spans="1:28" x14ac:dyDescent="0.2">
      <c r="A196" s="677" t="s">
        <v>213</v>
      </c>
      <c r="B196" s="678"/>
      <c r="C196" s="679"/>
      <c r="D196" s="340">
        <f>'Hitsattavat runkoputket'!Q11</f>
        <v>0</v>
      </c>
      <c r="E196" s="49">
        <v>1.3</v>
      </c>
      <c r="F196" s="50">
        <f t="shared" si="24"/>
        <v>0</v>
      </c>
      <c r="G196" s="677" t="s">
        <v>213</v>
      </c>
      <c r="H196" s="678"/>
      <c r="I196" s="679"/>
      <c r="J196" s="382"/>
      <c r="K196" s="382"/>
      <c r="L196" s="382"/>
      <c r="M196" s="382"/>
      <c r="N196" s="382"/>
      <c r="O196" s="382"/>
      <c r="P196" s="485"/>
      <c r="Q196" s="485"/>
      <c r="R196" s="50">
        <f>((J196*E196*$J$73)+(K196*E196*$K$73)+(L196*E196*$L$73)+(M196*E196*$M$73)+(N196*E196*$N$73)+(O196*E196*$O$73)+Z196)</f>
        <v>0</v>
      </c>
      <c r="X196" s="502">
        <f t="shared" si="20"/>
        <v>0</v>
      </c>
      <c r="Y196" s="502">
        <f t="shared" si="21"/>
        <v>0</v>
      </c>
      <c r="Z196" s="502">
        <f t="shared" si="22"/>
        <v>0</v>
      </c>
      <c r="AB196" s="494"/>
    </row>
    <row r="197" spans="1:28" x14ac:dyDescent="0.2">
      <c r="A197" s="615"/>
      <c r="B197" s="616"/>
      <c r="C197" s="616"/>
      <c r="D197" s="6"/>
      <c r="E197" s="6"/>
      <c r="F197" s="11"/>
      <c r="G197" s="680"/>
      <c r="H197" s="681"/>
      <c r="I197" s="681"/>
      <c r="J197" s="329"/>
      <c r="K197" s="329"/>
      <c r="L197" s="329"/>
      <c r="M197" s="329"/>
      <c r="N197" s="329"/>
      <c r="O197" s="329"/>
      <c r="P197" s="509"/>
      <c r="Q197" s="509"/>
      <c r="R197" s="337"/>
      <c r="X197" s="502"/>
      <c r="Y197" s="502"/>
      <c r="Z197" s="502"/>
      <c r="AB197" s="494"/>
    </row>
    <row r="198" spans="1:28" x14ac:dyDescent="0.2">
      <c r="A198" s="682"/>
      <c r="B198" s="683"/>
      <c r="C198" s="683"/>
      <c r="F198" s="5"/>
      <c r="G198" s="627"/>
      <c r="H198" s="628"/>
      <c r="I198" s="628"/>
      <c r="J198" s="336"/>
      <c r="K198" s="336"/>
      <c r="L198" s="336"/>
      <c r="M198" s="336"/>
      <c r="N198" s="336"/>
      <c r="O198" s="336"/>
      <c r="P198" s="336"/>
      <c r="Q198" s="336"/>
      <c r="R198" s="5"/>
      <c r="X198" s="502"/>
      <c r="Y198" s="502"/>
      <c r="Z198" s="502"/>
      <c r="AB198" s="494"/>
    </row>
    <row r="199" spans="1:28" x14ac:dyDescent="0.2">
      <c r="A199" s="682"/>
      <c r="B199" s="683"/>
      <c r="C199" s="683"/>
      <c r="D199" s="26"/>
      <c r="E199" s="66"/>
      <c r="F199" s="52"/>
      <c r="G199" s="711"/>
      <c r="H199" s="712"/>
      <c r="I199" s="712"/>
      <c r="R199" s="5"/>
      <c r="X199" s="502"/>
      <c r="Y199" s="502"/>
      <c r="Z199" s="502"/>
      <c r="AB199" s="494"/>
    </row>
    <row r="200" spans="1:28" x14ac:dyDescent="0.2">
      <c r="A200" s="489"/>
      <c r="B200" s="490"/>
      <c r="C200" s="490"/>
      <c r="D200" s="26"/>
      <c r="E200" s="66"/>
      <c r="F200" s="52"/>
      <c r="G200" s="471"/>
      <c r="H200" s="472"/>
      <c r="I200" s="330"/>
      <c r="J200" s="330"/>
      <c r="K200" s="330"/>
      <c r="L200" s="330"/>
      <c r="M200" s="330"/>
      <c r="N200" s="330"/>
      <c r="O200" s="331"/>
      <c r="R200" s="5"/>
      <c r="X200" s="502"/>
      <c r="Y200" s="502"/>
      <c r="Z200" s="502"/>
      <c r="AB200" s="494"/>
    </row>
    <row r="201" spans="1:28" x14ac:dyDescent="0.2">
      <c r="A201" s="489"/>
      <c r="B201" s="490"/>
      <c r="C201" s="490"/>
      <c r="D201" s="26"/>
      <c r="E201" s="66"/>
      <c r="F201" s="52"/>
      <c r="G201" s="338"/>
      <c r="H201" s="339"/>
      <c r="I201" s="339"/>
      <c r="J201" s="339"/>
      <c r="K201" s="339"/>
      <c r="L201" s="339"/>
      <c r="M201" s="339"/>
      <c r="N201" s="339"/>
      <c r="P201" s="26" t="s">
        <v>16</v>
      </c>
      <c r="Q201" s="331" t="s">
        <v>207</v>
      </c>
      <c r="R201" s="5"/>
      <c r="X201" s="502"/>
      <c r="Y201" s="502"/>
      <c r="Z201" s="502"/>
      <c r="AB201" s="494"/>
    </row>
    <row r="202" spans="1:28" ht="12" customHeight="1" x14ac:dyDescent="0.2">
      <c r="A202" s="489"/>
      <c r="B202" s="490"/>
      <c r="C202" s="490"/>
      <c r="D202" s="26"/>
      <c r="E202" s="66"/>
      <c r="F202" s="52"/>
      <c r="G202" s="644" t="s">
        <v>206</v>
      </c>
      <c r="H202" s="645"/>
      <c r="I202" s="645"/>
      <c r="J202" s="645"/>
      <c r="K202" s="645"/>
      <c r="L202" s="645"/>
      <c r="M202" s="645"/>
      <c r="N202" s="645"/>
      <c r="O202" s="646"/>
      <c r="P202" s="504"/>
      <c r="Q202" s="49">
        <v>0.1</v>
      </c>
      <c r="R202" s="50">
        <f>SUM(P202*Q202)</f>
        <v>0</v>
      </c>
      <c r="X202" s="502"/>
      <c r="Y202" s="502"/>
      <c r="Z202" s="502"/>
      <c r="AB202" s="494"/>
    </row>
    <row r="203" spans="1:28" x14ac:dyDescent="0.2">
      <c r="A203" s="284"/>
      <c r="B203" s="53"/>
      <c r="C203" s="53"/>
      <c r="D203" s="26"/>
      <c r="E203" s="66"/>
      <c r="F203" s="52"/>
      <c r="G203" s="471"/>
      <c r="H203" s="472"/>
      <c r="I203" s="330"/>
      <c r="J203" s="330"/>
      <c r="K203" s="330"/>
      <c r="L203" s="503"/>
      <c r="M203" s="503"/>
      <c r="N203" s="503"/>
      <c r="O203" s="503"/>
      <c r="R203" s="5"/>
      <c r="X203" s="502"/>
      <c r="Y203" s="502"/>
      <c r="Z203" s="502"/>
      <c r="AB203" s="494"/>
    </row>
    <row r="204" spans="1:28" x14ac:dyDescent="0.2">
      <c r="A204" s="489"/>
      <c r="B204" s="490"/>
      <c r="C204" s="490"/>
      <c r="D204" s="26"/>
      <c r="E204" s="326"/>
      <c r="F204" s="52"/>
      <c r="G204" s="471"/>
      <c r="H204" s="472"/>
      <c r="I204" s="330"/>
      <c r="J204" s="330"/>
      <c r="K204" s="330"/>
      <c r="L204" s="503"/>
      <c r="M204" s="503"/>
      <c r="N204" s="503"/>
      <c r="O204" s="503"/>
      <c r="R204" s="5"/>
      <c r="X204" s="502"/>
      <c r="Y204" s="502"/>
      <c r="Z204" s="502"/>
      <c r="AB204" s="494"/>
    </row>
    <row r="205" spans="1:28" x14ac:dyDescent="0.2">
      <c r="A205" s="489"/>
      <c r="B205" s="490"/>
      <c r="C205" s="490"/>
      <c r="D205" s="26"/>
      <c r="E205" s="326"/>
      <c r="F205" s="52"/>
      <c r="G205" s="471"/>
      <c r="H205" s="472"/>
      <c r="I205" s="330"/>
      <c r="J205" s="330"/>
      <c r="K205" s="330"/>
      <c r="L205" s="330"/>
      <c r="M205" s="330"/>
      <c r="N205" s="330"/>
      <c r="O205" s="331"/>
      <c r="R205" s="5"/>
      <c r="X205" s="502"/>
      <c r="Y205" s="502"/>
      <c r="Z205" s="502"/>
      <c r="AB205" s="494"/>
    </row>
    <row r="206" spans="1:28" ht="12.75" x14ac:dyDescent="0.2">
      <c r="A206" s="475"/>
      <c r="B206" s="476"/>
      <c r="C206" s="476"/>
      <c r="D206" s="67"/>
      <c r="E206" s="66"/>
      <c r="F206" s="510"/>
      <c r="G206" s="4"/>
      <c r="R206" s="5"/>
      <c r="X206" s="502"/>
      <c r="Y206" s="502"/>
      <c r="Z206" s="502"/>
      <c r="AB206" s="494"/>
    </row>
    <row r="207" spans="1:28" ht="12.75" x14ac:dyDescent="0.2">
      <c r="A207" s="18"/>
      <c r="B207"/>
      <c r="C207"/>
      <c r="D207"/>
      <c r="E207"/>
      <c r="F207" s="19"/>
      <c r="G207" s="4"/>
      <c r="R207" s="5"/>
      <c r="X207" s="502"/>
      <c r="Y207" s="502"/>
      <c r="Z207" s="502"/>
      <c r="AB207" s="494"/>
    </row>
    <row r="208" spans="1:28" ht="12.75" x14ac:dyDescent="0.2">
      <c r="A208" s="18"/>
      <c r="B208"/>
      <c r="C208"/>
      <c r="D208"/>
      <c r="E208"/>
      <c r="F208" s="19"/>
      <c r="G208" s="4"/>
      <c r="R208" s="5"/>
      <c r="X208" s="502"/>
      <c r="Y208" s="502"/>
      <c r="Z208" s="502"/>
      <c r="AB208" s="494"/>
    </row>
    <row r="209" spans="1:28" ht="12.75" x14ac:dyDescent="0.2">
      <c r="A209" s="18"/>
      <c r="B209"/>
      <c r="C209"/>
      <c r="D209"/>
      <c r="E209"/>
      <c r="F209" s="19"/>
      <c r="G209" s="4"/>
      <c r="R209" s="5"/>
      <c r="X209" s="502"/>
      <c r="Y209" s="502"/>
      <c r="Z209" s="502"/>
      <c r="AB209" s="494"/>
    </row>
    <row r="210" spans="1:28" ht="12.75" x14ac:dyDescent="0.2">
      <c r="A210" s="18"/>
      <c r="B210"/>
      <c r="C210"/>
      <c r="D210"/>
      <c r="E210"/>
      <c r="F210" s="19"/>
      <c r="G210" s="4"/>
      <c r="R210" s="5"/>
      <c r="X210" s="502"/>
      <c r="Y210" s="502"/>
      <c r="Z210" s="502"/>
      <c r="AB210" s="494"/>
    </row>
    <row r="211" spans="1:28" ht="12.75" x14ac:dyDescent="0.2">
      <c r="A211" s="18"/>
      <c r="B211"/>
      <c r="C211"/>
      <c r="D211"/>
      <c r="E211"/>
      <c r="F211" s="19"/>
      <c r="G211" s="405"/>
      <c r="H211" s="333"/>
      <c r="I211" s="333"/>
      <c r="J211" s="333"/>
      <c r="K211" s="333"/>
      <c r="L211" s="333"/>
      <c r="R211" s="5"/>
      <c r="X211" s="502"/>
      <c r="Y211" s="502"/>
      <c r="Z211" s="502"/>
      <c r="AB211" s="494"/>
    </row>
    <row r="212" spans="1:28" ht="13.5" thickBot="1" x14ac:dyDescent="0.25">
      <c r="A212" s="602" t="s">
        <v>6</v>
      </c>
      <c r="B212" s="603"/>
      <c r="C212" s="604"/>
      <c r="D212" s="15"/>
      <c r="E212" s="21"/>
      <c r="F212" s="511">
        <f>SUM(F190+F191+F192+F193+F194+F195+F196)</f>
        <v>0</v>
      </c>
      <c r="G212" s="481"/>
      <c r="H212" s="478"/>
      <c r="I212" s="478"/>
      <c r="J212" s="478"/>
      <c r="K212" s="478"/>
      <c r="L212" s="479"/>
      <c r="M212" s="482"/>
      <c r="N212" s="14"/>
      <c r="O212" s="505" t="s">
        <v>5</v>
      </c>
      <c r="P212" s="14"/>
      <c r="Q212" s="735">
        <f>SUM(R190+R191+R192+R193+R194+R195+R196+R202)</f>
        <v>0</v>
      </c>
      <c r="R212" s="736"/>
      <c r="X212" s="502"/>
      <c r="Y212" s="502"/>
      <c r="Z212" s="502"/>
      <c r="AB212" s="494"/>
    </row>
    <row r="213" spans="1:28" ht="12.75" x14ac:dyDescent="0.2">
      <c r="A213"/>
      <c r="B213"/>
      <c r="C213"/>
      <c r="I213" s="66"/>
      <c r="X213" s="502"/>
      <c r="Y213" s="502"/>
      <c r="Z213" s="502"/>
      <c r="AB213" s="494"/>
    </row>
    <row r="214" spans="1:28" ht="12.75" x14ac:dyDescent="0.2">
      <c r="A214"/>
      <c r="B214"/>
      <c r="C214"/>
      <c r="D214" s="647"/>
      <c r="E214" s="647"/>
      <c r="F214" s="647"/>
      <c r="G214" s="22"/>
      <c r="H214"/>
      <c r="I214" s="85"/>
      <c r="J214" s="675"/>
      <c r="K214" s="675"/>
      <c r="L214" s="675"/>
      <c r="M214" s="675"/>
      <c r="N214" s="675"/>
      <c r="O214" s="675"/>
      <c r="P214" s="231"/>
      <c r="R214" s="232"/>
      <c r="X214" s="502"/>
      <c r="Y214" s="502"/>
      <c r="Z214" s="502"/>
      <c r="AB214" s="494"/>
    </row>
    <row r="215" spans="1:28" ht="12.75" x14ac:dyDescent="0.2">
      <c r="A215"/>
      <c r="B215"/>
      <c r="C215"/>
      <c r="D215"/>
      <c r="E215"/>
      <c r="F215"/>
      <c r="G215"/>
      <c r="H215"/>
      <c r="I215"/>
      <c r="X215" s="502"/>
      <c r="Y215" s="502"/>
      <c r="Z215" s="502"/>
      <c r="AB215" s="494"/>
    </row>
    <row r="216" spans="1:28" ht="12.75" x14ac:dyDescent="0.2">
      <c r="A216"/>
      <c r="B216"/>
      <c r="C216"/>
      <c r="D216"/>
      <c r="E216"/>
      <c r="F216"/>
      <c r="G216"/>
      <c r="H216"/>
      <c r="I216"/>
      <c r="X216" s="502"/>
      <c r="Y216" s="502"/>
      <c r="Z216" s="502"/>
      <c r="AB216" s="494"/>
    </row>
    <row r="217" spans="1:28" ht="12.75" x14ac:dyDescent="0.2">
      <c r="A217"/>
      <c r="B217"/>
      <c r="C217"/>
      <c r="D217"/>
      <c r="E217"/>
      <c r="F217"/>
      <c r="G217"/>
      <c r="H217"/>
      <c r="I217"/>
      <c r="X217" s="502"/>
      <c r="Y217" s="502"/>
      <c r="Z217" s="502"/>
      <c r="AB217" s="494"/>
    </row>
    <row r="218" spans="1:28" ht="12.75" x14ac:dyDescent="0.2">
      <c r="A218"/>
      <c r="B218"/>
      <c r="C218"/>
      <c r="D218"/>
      <c r="E218"/>
      <c r="F218"/>
      <c r="G218"/>
      <c r="H218"/>
      <c r="I218"/>
      <c r="X218" s="502"/>
      <c r="Y218" s="502"/>
      <c r="Z218" s="502"/>
      <c r="AB218" s="494"/>
    </row>
    <row r="219" spans="1:28" ht="12.75" x14ac:dyDescent="0.2">
      <c r="A219"/>
      <c r="B219"/>
      <c r="C219"/>
      <c r="D219"/>
      <c r="E219"/>
      <c r="F219"/>
      <c r="G219"/>
      <c r="H219"/>
      <c r="I219"/>
      <c r="X219" s="502"/>
      <c r="Y219" s="502"/>
      <c r="Z219" s="502"/>
      <c r="AB219" s="494"/>
    </row>
    <row r="220" spans="1:28" ht="12.75" x14ac:dyDescent="0.2">
      <c r="A220"/>
      <c r="B220"/>
      <c r="C220"/>
      <c r="D220"/>
      <c r="E220"/>
      <c r="F220"/>
      <c r="G220"/>
      <c r="H220"/>
      <c r="I220"/>
      <c r="X220" s="502"/>
      <c r="Y220" s="502"/>
      <c r="Z220" s="502"/>
      <c r="AB220" s="494"/>
    </row>
    <row r="221" spans="1:28" ht="12.75" x14ac:dyDescent="0.2">
      <c r="A221"/>
      <c r="B221"/>
      <c r="C221" s="514"/>
      <c r="D221"/>
      <c r="E221"/>
      <c r="F221"/>
      <c r="G221"/>
      <c r="H221"/>
      <c r="I221"/>
      <c r="X221" s="502"/>
      <c r="Y221" s="502"/>
      <c r="Z221" s="502"/>
      <c r="AB221" s="494"/>
    </row>
    <row r="222" spans="1:28" ht="12.75" x14ac:dyDescent="0.2">
      <c r="A222"/>
      <c r="B222"/>
      <c r="C222"/>
      <c r="D222"/>
      <c r="E222"/>
      <c r="F222"/>
      <c r="G222"/>
      <c r="H222"/>
      <c r="I222"/>
      <c r="X222" s="502"/>
      <c r="Y222" s="502"/>
      <c r="Z222" s="502"/>
      <c r="AB222" s="494"/>
    </row>
    <row r="223" spans="1:28" ht="13.15" customHeight="1" thickBot="1" x14ac:dyDescent="0.25">
      <c r="A223"/>
      <c r="B223"/>
      <c r="C223"/>
      <c r="D223"/>
      <c r="E223"/>
      <c r="F223"/>
      <c r="G223"/>
      <c r="I223" s="234" t="s">
        <v>64</v>
      </c>
      <c r="X223" s="502"/>
      <c r="Y223" s="502"/>
      <c r="Z223" s="502"/>
      <c r="AB223" s="494"/>
    </row>
    <row r="224" spans="1:28" ht="12.75" customHeight="1" x14ac:dyDescent="0.2">
      <c r="A224" s="577" t="s">
        <v>221</v>
      </c>
      <c r="B224" s="578"/>
      <c r="C224" s="578"/>
      <c r="D224" s="578"/>
      <c r="E224" s="578"/>
      <c r="F224" s="579"/>
      <c r="G224" s="575" t="s">
        <v>24</v>
      </c>
      <c r="H224" s="576"/>
      <c r="I224" s="576"/>
      <c r="J224" s="576"/>
      <c r="K224" s="576"/>
      <c r="L224" s="529"/>
      <c r="M224" s="529"/>
      <c r="N224" s="529"/>
      <c r="O224" s="529"/>
      <c r="P224" s="529"/>
      <c r="Q224" s="529"/>
      <c r="R224" s="530"/>
      <c r="X224" s="502"/>
      <c r="Y224" s="502"/>
      <c r="Z224" s="502"/>
      <c r="AB224" s="494"/>
    </row>
    <row r="225" spans="1:28" ht="11.45" customHeight="1" x14ac:dyDescent="0.2">
      <c r="A225" s="580" t="s">
        <v>222</v>
      </c>
      <c r="B225" s="581"/>
      <c r="C225" s="581"/>
      <c r="D225" s="581"/>
      <c r="E225" s="581"/>
      <c r="F225" s="582"/>
      <c r="G225" s="4"/>
      <c r="J225" s="525"/>
      <c r="K225" s="526"/>
      <c r="L225" s="526"/>
      <c r="M225" s="526"/>
      <c r="N225" s="526"/>
      <c r="O225" s="527"/>
      <c r="P225" s="545"/>
      <c r="Q225" s="546"/>
      <c r="R225" s="487"/>
      <c r="X225" s="502"/>
      <c r="Y225" s="502"/>
      <c r="Z225" s="502"/>
      <c r="AB225" s="494"/>
    </row>
    <row r="226" spans="1:28" ht="12" customHeight="1" x14ac:dyDescent="0.2">
      <c r="A226" s="535"/>
      <c r="B226" s="536"/>
      <c r="C226" s="536"/>
      <c r="D226" s="536"/>
      <c r="E226" s="536"/>
      <c r="F226" s="537"/>
      <c r="G226" s="4"/>
      <c r="J226" s="574" t="s">
        <v>189</v>
      </c>
      <c r="K226" s="574" t="s">
        <v>193</v>
      </c>
      <c r="L226" s="574" t="s">
        <v>192</v>
      </c>
      <c r="M226" s="574" t="s">
        <v>191</v>
      </c>
      <c r="N226" s="574" t="s">
        <v>190</v>
      </c>
      <c r="O226" s="574" t="s">
        <v>194</v>
      </c>
      <c r="P226" s="583" t="s">
        <v>195</v>
      </c>
      <c r="Q226" s="583" t="s">
        <v>195</v>
      </c>
      <c r="R226" s="487"/>
      <c r="X226" s="502"/>
      <c r="Y226" s="502"/>
      <c r="Z226" s="502"/>
      <c r="AB226" s="494"/>
    </row>
    <row r="227" spans="1:28" ht="12" customHeight="1" x14ac:dyDescent="0.2">
      <c r="A227" s="535"/>
      <c r="B227" s="536"/>
      <c r="C227" s="536"/>
      <c r="D227" s="536"/>
      <c r="E227" s="536"/>
      <c r="F227" s="537"/>
      <c r="G227" s="4"/>
      <c r="J227" s="574"/>
      <c r="K227" s="574"/>
      <c r="L227" s="574"/>
      <c r="M227" s="574"/>
      <c r="N227" s="574"/>
      <c r="O227" s="574"/>
      <c r="P227" s="584"/>
      <c r="Q227" s="584"/>
      <c r="R227" s="488"/>
      <c r="X227" s="502"/>
      <c r="Y227" s="502"/>
      <c r="Z227" s="502"/>
      <c r="AB227" s="494"/>
    </row>
    <row r="228" spans="1:28" ht="12" customHeight="1" x14ac:dyDescent="0.2">
      <c r="A228" s="538"/>
      <c r="B228" s="539"/>
      <c r="C228" s="539"/>
      <c r="D228" s="539"/>
      <c r="E228" s="539"/>
      <c r="F228" s="540"/>
      <c r="G228" s="4"/>
      <c r="J228" s="425">
        <v>0.01</v>
      </c>
      <c r="K228" s="426">
        <v>0.01</v>
      </c>
      <c r="L228" s="425">
        <v>0.01</v>
      </c>
      <c r="M228" s="426">
        <v>0.01</v>
      </c>
      <c r="N228" s="425">
        <v>0.01</v>
      </c>
      <c r="O228" s="425">
        <v>0.01</v>
      </c>
      <c r="P228" s="542">
        <v>-0.01</v>
      </c>
      <c r="Q228" s="542">
        <v>-0.01</v>
      </c>
      <c r="R228" s="5"/>
      <c r="X228" s="502"/>
      <c r="Y228" s="502"/>
      <c r="Z228" s="502"/>
      <c r="AB228" s="494"/>
    </row>
    <row r="229" spans="1:28" ht="22.5" x14ac:dyDescent="0.2">
      <c r="A229" s="596" t="s">
        <v>214</v>
      </c>
      <c r="B229" s="597"/>
      <c r="C229" s="598"/>
      <c r="D229" s="285" t="s">
        <v>4</v>
      </c>
      <c r="E229" s="58" t="s">
        <v>2</v>
      </c>
      <c r="F229" s="429" t="s">
        <v>3</v>
      </c>
      <c r="G229" s="698" t="s">
        <v>214</v>
      </c>
      <c r="H229" s="583"/>
      <c r="I229" s="583"/>
      <c r="J229" s="58" t="s">
        <v>4</v>
      </c>
      <c r="K229" s="58" t="s">
        <v>4</v>
      </c>
      <c r="L229" s="58" t="s">
        <v>4</v>
      </c>
      <c r="M229" s="58" t="s">
        <v>4</v>
      </c>
      <c r="N229" s="58" t="s">
        <v>4</v>
      </c>
      <c r="O229" s="371" t="s">
        <v>216</v>
      </c>
      <c r="P229" s="371" t="s">
        <v>4</v>
      </c>
      <c r="Q229" s="371" t="s">
        <v>4</v>
      </c>
      <c r="R229" s="343" t="s">
        <v>23</v>
      </c>
      <c r="X229" s="502"/>
      <c r="Y229" s="502"/>
      <c r="Z229" s="502"/>
      <c r="AB229" s="494"/>
    </row>
    <row r="230" spans="1:28" x14ac:dyDescent="0.2">
      <c r="A230" s="699">
        <v>-63</v>
      </c>
      <c r="B230" s="700"/>
      <c r="C230" s="701"/>
      <c r="D230" s="340">
        <f>'Kierreliitoksin runkoputket'!Q5</f>
        <v>0</v>
      </c>
      <c r="E230" s="49">
        <v>0.55000000000000004</v>
      </c>
      <c r="F230" s="50">
        <f>D230*E230</f>
        <v>0</v>
      </c>
      <c r="G230" s="699">
        <v>-63</v>
      </c>
      <c r="H230" s="700"/>
      <c r="I230" s="701"/>
      <c r="J230" s="382"/>
      <c r="K230" s="382"/>
      <c r="L230" s="382"/>
      <c r="M230" s="382"/>
      <c r="N230" s="382"/>
      <c r="O230" s="382"/>
      <c r="P230" s="485"/>
      <c r="Q230" s="485"/>
      <c r="R230" s="50">
        <f>(E230*J230*$J$228)+(E230*K230*$K$228)+(E230*L230*$L$228)+(E230*M230*$M$228)+(E230*N230*$N$228)+(E230*O230*$O$228)+Z230</f>
        <v>0</v>
      </c>
      <c r="X230" s="502">
        <f>((E230*P230*$P$228)+(E230*Q230*$Q$228))</f>
        <v>0</v>
      </c>
      <c r="Y230" s="502">
        <f t="shared" si="21"/>
        <v>0</v>
      </c>
      <c r="Z230" s="502">
        <f t="shared" si="22"/>
        <v>0</v>
      </c>
      <c r="AB230" s="494"/>
    </row>
    <row r="231" spans="1:28" ht="12" customHeight="1" x14ac:dyDescent="0.2">
      <c r="A231" s="636" t="s">
        <v>80</v>
      </c>
      <c r="B231" s="637"/>
      <c r="C231" s="638"/>
      <c r="D231" s="340">
        <f>'Kierreliitoksin runkoputket'!Q6</f>
        <v>0</v>
      </c>
      <c r="E231" s="49">
        <v>0.6</v>
      </c>
      <c r="F231" s="50">
        <f t="shared" ref="F231" si="25">D231*E231</f>
        <v>0</v>
      </c>
      <c r="G231" s="636" t="s">
        <v>80</v>
      </c>
      <c r="H231" s="637"/>
      <c r="I231" s="638"/>
      <c r="J231" s="383"/>
      <c r="K231" s="383"/>
      <c r="L231" s="383"/>
      <c r="M231" s="383"/>
      <c r="N231" s="383"/>
      <c r="O231" s="383"/>
      <c r="P231" s="512"/>
      <c r="Q231" s="512"/>
      <c r="R231" s="50">
        <f t="shared" ref="R231:R235" si="26">(E231*J231*$J$228)+(E231*K231*$K$228)+(E231*L231*$L$228)+(E231*M231*$M$228)+(E231*N231*$N$228)+(E231*O231*$O$228)+Z231</f>
        <v>0</v>
      </c>
      <c r="X231" s="502">
        <f t="shared" ref="X231:X236" si="27">((E231*P231*$P$228)+(E231*Q231*$Q$228))</f>
        <v>0</v>
      </c>
      <c r="Y231" s="502">
        <f t="shared" si="21"/>
        <v>0</v>
      </c>
      <c r="Z231" s="502">
        <f t="shared" si="22"/>
        <v>0</v>
      </c>
      <c r="AB231" s="494"/>
    </row>
    <row r="232" spans="1:28" ht="12.75" customHeight="1" x14ac:dyDescent="0.2">
      <c r="A232" s="636" t="s">
        <v>81</v>
      </c>
      <c r="B232" s="637"/>
      <c r="C232" s="638"/>
      <c r="D232" s="340">
        <f>'Kierreliitoksin runkoputket'!Q7</f>
        <v>0</v>
      </c>
      <c r="E232" s="49">
        <v>0.65</v>
      </c>
      <c r="F232" s="50">
        <f>D232*E232</f>
        <v>0</v>
      </c>
      <c r="G232" s="636" t="s">
        <v>81</v>
      </c>
      <c r="H232" s="637"/>
      <c r="I232" s="638"/>
      <c r="J232" s="437"/>
      <c r="K232" s="437"/>
      <c r="L232" s="437"/>
      <c r="M232" s="437"/>
      <c r="N232" s="437"/>
      <c r="O232" s="437"/>
      <c r="P232" s="485"/>
      <c r="Q232" s="485"/>
      <c r="R232" s="50">
        <f t="shared" si="26"/>
        <v>0</v>
      </c>
      <c r="X232" s="502">
        <f>((E232*P232*$P$228)+(E232*Q232*$Q$228))</f>
        <v>0</v>
      </c>
      <c r="Y232" s="502">
        <f t="shared" si="21"/>
        <v>0</v>
      </c>
      <c r="Z232" s="502">
        <f t="shared" si="22"/>
        <v>0</v>
      </c>
      <c r="AB232" s="494"/>
    </row>
    <row r="233" spans="1:28" ht="12.75" customHeight="1" x14ac:dyDescent="0.2">
      <c r="A233" s="636" t="s">
        <v>129</v>
      </c>
      <c r="B233" s="637"/>
      <c r="C233" s="638"/>
      <c r="D233" s="340">
        <f>'Kierreliitoksin runkoputket'!Q8</f>
        <v>0</v>
      </c>
      <c r="E233" s="49">
        <v>0.7</v>
      </c>
      <c r="F233" s="50">
        <f t="shared" ref="F233:F236" si="28">D233*E233</f>
        <v>0</v>
      </c>
      <c r="G233" s="636" t="s">
        <v>129</v>
      </c>
      <c r="H233" s="637"/>
      <c r="I233" s="638"/>
      <c r="J233" s="387"/>
      <c r="K233" s="387"/>
      <c r="L233" s="387"/>
      <c r="M233" s="387"/>
      <c r="N233" s="387"/>
      <c r="O233" s="387"/>
      <c r="P233" s="513"/>
      <c r="Q233" s="513"/>
      <c r="R233" s="50">
        <f t="shared" si="26"/>
        <v>0</v>
      </c>
      <c r="X233" s="502">
        <f t="shared" si="27"/>
        <v>0</v>
      </c>
      <c r="Y233" s="502">
        <f t="shared" si="21"/>
        <v>0</v>
      </c>
      <c r="Z233" s="502">
        <f t="shared" si="22"/>
        <v>0</v>
      </c>
      <c r="AB233" s="494"/>
    </row>
    <row r="234" spans="1:28" ht="12" customHeight="1" x14ac:dyDescent="0.2">
      <c r="A234" s="639" t="s">
        <v>211</v>
      </c>
      <c r="B234" s="640"/>
      <c r="C234" s="641"/>
      <c r="D234" s="340">
        <f>'Kierreliitoksin runkoputket'!Q9</f>
        <v>0</v>
      </c>
      <c r="E234" s="49">
        <v>0.8</v>
      </c>
      <c r="F234" s="50">
        <f t="shared" si="28"/>
        <v>0</v>
      </c>
      <c r="G234" s="639" t="s">
        <v>211</v>
      </c>
      <c r="H234" s="640"/>
      <c r="I234" s="641"/>
      <c r="J234" s="382"/>
      <c r="K234" s="382"/>
      <c r="L234" s="382"/>
      <c r="M234" s="382"/>
      <c r="N234" s="382"/>
      <c r="O234" s="382"/>
      <c r="P234" s="485"/>
      <c r="Q234" s="485"/>
      <c r="R234" s="50">
        <f t="shared" si="26"/>
        <v>0</v>
      </c>
      <c r="X234" s="502">
        <f t="shared" si="27"/>
        <v>0</v>
      </c>
      <c r="Y234" s="502">
        <f t="shared" si="21"/>
        <v>0</v>
      </c>
      <c r="Z234" s="502">
        <f t="shared" si="22"/>
        <v>0</v>
      </c>
      <c r="AB234" s="494"/>
    </row>
    <row r="235" spans="1:28" ht="12.75" customHeight="1" x14ac:dyDescent="0.2">
      <c r="A235" s="642" t="s">
        <v>212</v>
      </c>
      <c r="B235" s="643"/>
      <c r="C235" s="643"/>
      <c r="D235" s="340">
        <f>'Kierreliitoksin runkoputket'!Q10</f>
        <v>0</v>
      </c>
      <c r="E235" s="49">
        <v>0.9</v>
      </c>
      <c r="F235" s="50">
        <f t="shared" si="28"/>
        <v>0</v>
      </c>
      <c r="G235" s="642" t="s">
        <v>212</v>
      </c>
      <c r="H235" s="643"/>
      <c r="I235" s="643"/>
      <c r="J235" s="382"/>
      <c r="K235" s="382"/>
      <c r="L235" s="382"/>
      <c r="M235" s="382"/>
      <c r="N235" s="382"/>
      <c r="O235" s="382"/>
      <c r="P235" s="485"/>
      <c r="Q235" s="485"/>
      <c r="R235" s="50">
        <f t="shared" si="26"/>
        <v>0</v>
      </c>
      <c r="X235" s="502">
        <f t="shared" si="27"/>
        <v>0</v>
      </c>
      <c r="Y235" s="502">
        <f t="shared" si="21"/>
        <v>0</v>
      </c>
      <c r="Z235" s="502">
        <f t="shared" si="22"/>
        <v>0</v>
      </c>
      <c r="AB235" s="494"/>
    </row>
    <row r="236" spans="1:28" ht="12.75" customHeight="1" x14ac:dyDescent="0.2">
      <c r="A236" s="677" t="s">
        <v>213</v>
      </c>
      <c r="B236" s="678"/>
      <c r="C236" s="679"/>
      <c r="D236" s="340">
        <f>'Kierreliitoksin runkoputket'!Q11</f>
        <v>0</v>
      </c>
      <c r="E236" s="49">
        <v>1.1000000000000001</v>
      </c>
      <c r="F236" s="50">
        <f t="shared" si="28"/>
        <v>0</v>
      </c>
      <c r="G236" s="677" t="s">
        <v>213</v>
      </c>
      <c r="H236" s="678"/>
      <c r="I236" s="679"/>
      <c r="J236" s="382"/>
      <c r="K236" s="382"/>
      <c r="L236" s="382"/>
      <c r="M236" s="382"/>
      <c r="N236" s="382"/>
      <c r="O236" s="382"/>
      <c r="P236" s="485"/>
      <c r="Q236" s="485"/>
      <c r="R236" s="50">
        <f>(E236*J236*$J$228)+(E236*K236*$K$228)+(E236*L236*$L$228)+(E236*M236*$M$228)+(E236*N236*$N$228)+(E236*O236*$O$228)+Z236</f>
        <v>0</v>
      </c>
      <c r="X236" s="502">
        <f t="shared" si="27"/>
        <v>0</v>
      </c>
      <c r="Y236" s="502">
        <f t="shared" si="21"/>
        <v>0</v>
      </c>
      <c r="Z236" s="502">
        <f t="shared" si="22"/>
        <v>0</v>
      </c>
      <c r="AB236" s="494"/>
    </row>
    <row r="237" spans="1:28" ht="12.75" customHeight="1" x14ac:dyDescent="0.2">
      <c r="A237" s="615"/>
      <c r="B237" s="616"/>
      <c r="C237" s="616"/>
      <c r="D237" s="6"/>
      <c r="E237" s="6"/>
      <c r="F237" s="11"/>
      <c r="G237" s="680"/>
      <c r="H237" s="681"/>
      <c r="I237" s="681"/>
      <c r="J237" s="329"/>
      <c r="K237" s="329"/>
      <c r="L237" s="329"/>
      <c r="M237" s="329"/>
      <c r="N237" s="329"/>
      <c r="O237" s="329"/>
      <c r="P237" s="509"/>
      <c r="Q237" s="509"/>
      <c r="R237" s="337"/>
      <c r="X237" s="502"/>
      <c r="Y237" s="502"/>
      <c r="Z237" s="502"/>
      <c r="AB237" s="494"/>
    </row>
    <row r="238" spans="1:28" ht="12.75" customHeight="1" x14ac:dyDescent="0.2">
      <c r="A238" s="682"/>
      <c r="B238" s="683"/>
      <c r="C238" s="683"/>
      <c r="F238" s="5"/>
      <c r="G238" s="627"/>
      <c r="H238" s="628"/>
      <c r="I238" s="628"/>
      <c r="J238" s="336"/>
      <c r="K238" s="336"/>
      <c r="L238" s="336"/>
      <c r="M238" s="336"/>
      <c r="N238" s="336"/>
      <c r="O238" s="336"/>
      <c r="P238" s="336"/>
      <c r="Q238" s="336"/>
      <c r="R238" s="5"/>
      <c r="X238" s="502"/>
      <c r="Y238" s="502"/>
      <c r="Z238" s="502"/>
      <c r="AB238" s="494"/>
    </row>
    <row r="239" spans="1:28" ht="12.75" customHeight="1" x14ac:dyDescent="0.2">
      <c r="A239" s="682"/>
      <c r="B239" s="683"/>
      <c r="C239" s="683"/>
      <c r="D239" s="26"/>
      <c r="E239" s="66"/>
      <c r="F239" s="52"/>
      <c r="G239" s="711"/>
      <c r="H239" s="712"/>
      <c r="I239" s="712"/>
      <c r="R239" s="5"/>
      <c r="X239" s="502"/>
      <c r="Y239" s="502"/>
      <c r="Z239" s="502"/>
      <c r="AB239" s="494"/>
    </row>
    <row r="240" spans="1:28" ht="12.75" customHeight="1" x14ac:dyDescent="0.2">
      <c r="A240" s="489"/>
      <c r="B240" s="490"/>
      <c r="C240" s="490"/>
      <c r="D240" s="26"/>
      <c r="E240" s="66"/>
      <c r="F240" s="52"/>
      <c r="G240" s="471"/>
      <c r="H240" s="472"/>
      <c r="I240" s="330"/>
      <c r="J240" s="330"/>
      <c r="K240" s="330"/>
      <c r="L240" s="330"/>
      <c r="M240" s="330"/>
      <c r="N240" s="330"/>
      <c r="O240" s="331"/>
      <c r="R240" s="5"/>
      <c r="X240" s="502"/>
      <c r="Y240" s="502"/>
      <c r="Z240" s="502"/>
      <c r="AB240" s="494"/>
    </row>
    <row r="241" spans="1:28" ht="12.75" customHeight="1" x14ac:dyDescent="0.2">
      <c r="A241" s="489"/>
      <c r="B241" s="490"/>
      <c r="C241" s="490"/>
      <c r="D241" s="26"/>
      <c r="E241" s="66"/>
      <c r="F241" s="52"/>
      <c r="G241" s="338"/>
      <c r="H241" s="339"/>
      <c r="I241" s="339"/>
      <c r="J241" s="339"/>
      <c r="K241" s="339"/>
      <c r="L241" s="339"/>
      <c r="M241" s="339"/>
      <c r="N241" s="339"/>
      <c r="P241" s="26" t="s">
        <v>16</v>
      </c>
      <c r="Q241" s="331" t="s">
        <v>207</v>
      </c>
      <c r="R241" s="5"/>
      <c r="X241" s="502"/>
      <c r="Y241" s="502"/>
      <c r="Z241" s="502"/>
      <c r="AB241" s="494"/>
    </row>
    <row r="242" spans="1:28" ht="13.5" customHeight="1" x14ac:dyDescent="0.2">
      <c r="A242" s="489"/>
      <c r="B242" s="490"/>
      <c r="C242" s="490"/>
      <c r="D242" s="26"/>
      <c r="E242" s="66"/>
      <c r="F242" s="52"/>
      <c r="G242" s="644" t="s">
        <v>206</v>
      </c>
      <c r="H242" s="645"/>
      <c r="I242" s="645"/>
      <c r="J242" s="645"/>
      <c r="K242" s="645"/>
      <c r="L242" s="645"/>
      <c r="M242" s="645"/>
      <c r="N242" s="645"/>
      <c r="O242" s="646"/>
      <c r="P242" s="504"/>
      <c r="Q242" s="49">
        <v>0.1</v>
      </c>
      <c r="R242" s="50">
        <f>SUM(P242*Q242)</f>
        <v>0</v>
      </c>
      <c r="X242" s="502"/>
      <c r="Y242" s="502"/>
      <c r="Z242" s="502"/>
      <c r="AB242" s="494"/>
    </row>
    <row r="243" spans="1:28" ht="12.75" customHeight="1" x14ac:dyDescent="0.2">
      <c r="A243" s="284"/>
      <c r="B243" s="53"/>
      <c r="C243" s="53"/>
      <c r="D243" s="26"/>
      <c r="E243" s="66"/>
      <c r="F243" s="52"/>
      <c r="G243" s="471"/>
      <c r="H243" s="472"/>
      <c r="I243" s="330"/>
      <c r="J243" s="330"/>
      <c r="K243" s="330"/>
      <c r="L243" s="503"/>
      <c r="M243" s="503"/>
      <c r="N243" s="503"/>
      <c r="O243" s="503"/>
      <c r="R243" s="5"/>
      <c r="X243" s="502"/>
      <c r="Y243" s="502"/>
      <c r="Z243" s="502"/>
      <c r="AB243" s="494"/>
    </row>
    <row r="244" spans="1:28" ht="12.75" customHeight="1" x14ac:dyDescent="0.2">
      <c r="A244" s="489"/>
      <c r="B244" s="490"/>
      <c r="C244" s="490"/>
      <c r="D244" s="26"/>
      <c r="E244" s="326"/>
      <c r="F244" s="52"/>
      <c r="G244" s="471"/>
      <c r="H244" s="472"/>
      <c r="I244" s="330"/>
      <c r="J244" s="330"/>
      <c r="K244" s="330"/>
      <c r="L244" s="503"/>
      <c r="M244" s="503"/>
      <c r="N244" s="503"/>
      <c r="O244" s="503"/>
      <c r="R244" s="5"/>
      <c r="X244" s="502"/>
      <c r="Y244" s="502"/>
      <c r="Z244" s="502"/>
      <c r="AB244" s="494"/>
    </row>
    <row r="245" spans="1:28" ht="12.75" customHeight="1" x14ac:dyDescent="0.2">
      <c r="A245" s="489"/>
      <c r="B245" s="490"/>
      <c r="C245" s="490"/>
      <c r="D245" s="26"/>
      <c r="E245" s="326"/>
      <c r="F245" s="52"/>
      <c r="G245" s="471"/>
      <c r="H245" s="472"/>
      <c r="I245" s="330"/>
      <c r="J245" s="330"/>
      <c r="K245" s="330"/>
      <c r="L245" s="330"/>
      <c r="M245" s="330"/>
      <c r="N245" s="330"/>
      <c r="O245" s="331"/>
      <c r="R245" s="5"/>
      <c r="X245" s="502"/>
      <c r="Y245" s="502"/>
      <c r="Z245" s="502"/>
      <c r="AB245" s="494"/>
    </row>
    <row r="246" spans="1:28" ht="12.75" customHeight="1" x14ac:dyDescent="0.2">
      <c r="A246" s="475"/>
      <c r="B246" s="476"/>
      <c r="C246" s="476"/>
      <c r="D246" s="67"/>
      <c r="E246" s="66"/>
      <c r="F246" s="510"/>
      <c r="G246" s="4"/>
      <c r="R246" s="5"/>
      <c r="X246" s="502"/>
      <c r="Y246" s="502"/>
      <c r="Z246" s="502"/>
      <c r="AB246" s="494"/>
    </row>
    <row r="247" spans="1:28" ht="12.75" customHeight="1" x14ac:dyDescent="0.2">
      <c r="A247" s="18"/>
      <c r="B247"/>
      <c r="C247"/>
      <c r="D247"/>
      <c r="E247"/>
      <c r="F247" s="19"/>
      <c r="G247" s="4"/>
      <c r="R247" s="5"/>
      <c r="X247" s="502"/>
      <c r="Y247" s="502"/>
      <c r="Z247" s="502"/>
      <c r="AB247" s="494"/>
    </row>
    <row r="248" spans="1:28" ht="12.75" x14ac:dyDescent="0.2">
      <c r="A248" s="18"/>
      <c r="B248"/>
      <c r="C248"/>
      <c r="D248"/>
      <c r="E248"/>
      <c r="F248" s="19"/>
      <c r="G248" s="4"/>
      <c r="R248" s="5"/>
      <c r="X248" s="502"/>
      <c r="Y248" s="502"/>
      <c r="Z248" s="502"/>
      <c r="AB248" s="494"/>
    </row>
    <row r="249" spans="1:28" ht="12.75" x14ac:dyDescent="0.2">
      <c r="A249" s="18"/>
      <c r="B249"/>
      <c r="C249"/>
      <c r="D249"/>
      <c r="E249"/>
      <c r="F249" s="19"/>
      <c r="G249" s="4"/>
      <c r="R249" s="5"/>
      <c r="X249" s="502"/>
      <c r="Y249" s="502"/>
      <c r="Z249" s="502"/>
      <c r="AB249" s="494"/>
    </row>
    <row r="250" spans="1:28" ht="12.75" x14ac:dyDescent="0.2">
      <c r="A250" s="18"/>
      <c r="B250"/>
      <c r="C250"/>
      <c r="D250"/>
      <c r="E250"/>
      <c r="F250" s="19"/>
      <c r="G250" s="4"/>
      <c r="R250" s="5"/>
      <c r="X250" s="502"/>
      <c r="Y250" s="502"/>
      <c r="Z250" s="502"/>
      <c r="AB250" s="494"/>
    </row>
    <row r="251" spans="1:28" ht="12.75" x14ac:dyDescent="0.2">
      <c r="A251" s="18"/>
      <c r="B251"/>
      <c r="C251"/>
      <c r="D251"/>
      <c r="E251"/>
      <c r="F251" s="19"/>
      <c r="G251" s="405"/>
      <c r="H251" s="333"/>
      <c r="I251" s="333"/>
      <c r="J251" s="333"/>
      <c r="K251" s="333"/>
      <c r="L251" s="333"/>
      <c r="R251" s="5"/>
      <c r="X251" s="502"/>
      <c r="Y251" s="502"/>
      <c r="Z251" s="502"/>
      <c r="AB251" s="494"/>
    </row>
    <row r="252" spans="1:28" ht="13.5" thickBot="1" x14ac:dyDescent="0.25">
      <c r="A252" s="602" t="s">
        <v>6</v>
      </c>
      <c r="B252" s="603"/>
      <c r="C252" s="604"/>
      <c r="D252" s="15"/>
      <c r="E252" s="21"/>
      <c r="F252" s="511">
        <f>SUM(F230+F231+F232+F233+F234+F235+F236)</f>
        <v>0</v>
      </c>
      <c r="G252" s="481"/>
      <c r="H252" s="478"/>
      <c r="I252" s="478"/>
      <c r="J252" s="478"/>
      <c r="K252" s="478"/>
      <c r="L252" s="479"/>
      <c r="M252" s="482"/>
      <c r="N252" s="14"/>
      <c r="O252" s="505" t="s">
        <v>5</v>
      </c>
      <c r="P252" s="14"/>
      <c r="Q252" s="735">
        <f>SUM(R230+R231+R232+R233+R234+R235+R236+R242)</f>
        <v>0</v>
      </c>
      <c r="R252" s="736"/>
      <c r="X252" s="502"/>
      <c r="Y252" s="502"/>
      <c r="Z252" s="502"/>
      <c r="AB252" s="494"/>
    </row>
    <row r="253" spans="1:28" x14ac:dyDescent="0.2">
      <c r="I253" s="66"/>
      <c r="X253" s="502"/>
      <c r="Y253" s="502"/>
      <c r="Z253" s="502"/>
      <c r="AB253" s="494"/>
    </row>
    <row r="254" spans="1:28" ht="12.75" x14ac:dyDescent="0.2">
      <c r="B254" s="22"/>
      <c r="C254" s="22"/>
      <c r="D254" s="647"/>
      <c r="E254" s="647"/>
      <c r="F254" s="647"/>
      <c r="G254" s="22"/>
      <c r="H254"/>
      <c r="I254" s="85"/>
      <c r="J254" s="675"/>
      <c r="K254" s="675"/>
      <c r="L254" s="675"/>
      <c r="M254" s="675"/>
      <c r="N254" s="675"/>
      <c r="O254" s="675"/>
      <c r="P254" s="231"/>
      <c r="R254" s="232"/>
      <c r="X254" s="502"/>
      <c r="Y254" s="502"/>
      <c r="Z254" s="502"/>
      <c r="AB254" s="494"/>
    </row>
    <row r="255" spans="1:28" x14ac:dyDescent="0.2">
      <c r="B255" s="22"/>
      <c r="C255" s="22"/>
      <c r="X255" s="502"/>
      <c r="Y255" s="502"/>
      <c r="Z255" s="502"/>
      <c r="AB255" s="494"/>
    </row>
    <row r="256" spans="1:28" ht="12.75" x14ac:dyDescent="0.2">
      <c r="B256" s="22"/>
      <c r="C256" s="22"/>
      <c r="D256" s="25"/>
      <c r="E256" s="25"/>
      <c r="F256" s="25"/>
      <c r="G256" s="22"/>
      <c r="H256"/>
      <c r="I256" s="85"/>
      <c r="J256" s="22"/>
      <c r="P256" s="231"/>
      <c r="R256" s="232"/>
      <c r="X256" s="502"/>
      <c r="Y256" s="502"/>
      <c r="Z256" s="502"/>
      <c r="AB256" s="494"/>
    </row>
    <row r="257" spans="1:28" ht="12.75" x14ac:dyDescent="0.2">
      <c r="B257" s="22"/>
      <c r="C257" s="22"/>
      <c r="D257" s="25"/>
      <c r="E257" s="25"/>
      <c r="F257" s="25"/>
      <c r="G257" s="22"/>
      <c r="H257"/>
      <c r="I257" s="85"/>
      <c r="J257" s="22"/>
      <c r="P257" s="231"/>
      <c r="R257" s="232"/>
      <c r="X257" s="502"/>
      <c r="Y257" s="502"/>
      <c r="Z257" s="502"/>
      <c r="AB257" s="494"/>
    </row>
    <row r="258" spans="1:28" ht="12.75" x14ac:dyDescent="0.2">
      <c r="B258" s="22"/>
      <c r="C258" s="22"/>
      <c r="D258" s="25"/>
      <c r="E258" s="25"/>
      <c r="F258" s="25"/>
      <c r="G258" s="22"/>
      <c r="H258"/>
      <c r="I258" s="85"/>
      <c r="J258" s="22"/>
      <c r="P258" s="231"/>
      <c r="R258" s="232"/>
      <c r="X258" s="502"/>
      <c r="Y258" s="502"/>
      <c r="Z258" s="502"/>
      <c r="AB258" s="494"/>
    </row>
    <row r="259" spans="1:28" ht="12.75" x14ac:dyDescent="0.2">
      <c r="B259" s="22"/>
      <c r="C259" s="22"/>
      <c r="D259" s="25"/>
      <c r="E259" s="25"/>
      <c r="F259" s="25"/>
      <c r="G259" s="22"/>
      <c r="H259"/>
      <c r="I259" s="85"/>
      <c r="J259" s="22"/>
      <c r="P259" s="231"/>
      <c r="R259" s="232"/>
      <c r="X259" s="502"/>
      <c r="Y259" s="502"/>
      <c r="Z259" s="502"/>
      <c r="AB259" s="494"/>
    </row>
    <row r="260" spans="1:28" ht="12.75" x14ac:dyDescent="0.2">
      <c r="B260" s="22"/>
      <c r="C260" s="22"/>
      <c r="D260" s="25"/>
      <c r="E260" s="25"/>
      <c r="F260" s="25"/>
      <c r="G260" s="22"/>
      <c r="H260"/>
      <c r="I260" s="85"/>
      <c r="J260" s="22"/>
      <c r="P260" s="231"/>
      <c r="R260" s="232"/>
      <c r="X260" s="502"/>
      <c r="Y260" s="502"/>
      <c r="Z260" s="502"/>
      <c r="AB260" s="494"/>
    </row>
    <row r="261" spans="1:28" ht="12.75" x14ac:dyDescent="0.2">
      <c r="B261" s="22"/>
      <c r="C261" s="22"/>
      <c r="D261" s="25"/>
      <c r="E261" s="25"/>
      <c r="F261" s="25"/>
      <c r="G261" s="22"/>
      <c r="H261"/>
      <c r="I261" s="85"/>
      <c r="J261" s="22"/>
      <c r="P261" s="231"/>
      <c r="R261" s="232"/>
      <c r="X261" s="502"/>
      <c r="Y261" s="502"/>
      <c r="Z261" s="502"/>
      <c r="AB261" s="494"/>
    </row>
    <row r="262" spans="1:28" ht="12.75" x14ac:dyDescent="0.2">
      <c r="B262" s="22"/>
      <c r="C262" s="514"/>
      <c r="D262" s="25"/>
      <c r="E262" s="25"/>
      <c r="F262" s="26"/>
      <c r="G262" s="22"/>
      <c r="H262"/>
      <c r="I262" s="85"/>
      <c r="J262" s="22"/>
      <c r="P262" s="231"/>
      <c r="R262" s="232"/>
      <c r="X262" s="502"/>
      <c r="Y262" s="502"/>
      <c r="Z262" s="502"/>
      <c r="AB262" s="494"/>
    </row>
    <row r="263" spans="1:28" ht="12.75" x14ac:dyDescent="0.2">
      <c r="B263" s="22"/>
      <c r="C263" s="22"/>
      <c r="D263" s="25"/>
      <c r="E263" s="25"/>
      <c r="F263" s="25"/>
      <c r="G263" s="22"/>
      <c r="H263"/>
      <c r="I263" s="85"/>
      <c r="J263" s="22"/>
      <c r="P263" s="231"/>
      <c r="R263" s="232"/>
      <c r="X263" s="502"/>
      <c r="Y263" s="502"/>
      <c r="Z263" s="502"/>
      <c r="AB263" s="494"/>
    </row>
    <row r="264" spans="1:28" x14ac:dyDescent="0.2">
      <c r="B264" s="22"/>
      <c r="C264" s="22"/>
      <c r="X264" s="502"/>
      <c r="Y264" s="502"/>
      <c r="Z264" s="502"/>
      <c r="AB264" s="494"/>
    </row>
    <row r="265" spans="1:28" ht="13.15" customHeight="1" thickBot="1" x14ac:dyDescent="0.25">
      <c r="B265" s="22"/>
      <c r="C265" s="22"/>
      <c r="D265"/>
      <c r="E265"/>
      <c r="F265"/>
      <c r="G265"/>
      <c r="I265" s="234" t="s">
        <v>64</v>
      </c>
      <c r="X265" s="502"/>
      <c r="Y265" s="502"/>
      <c r="Z265" s="502"/>
      <c r="AB265" s="494"/>
    </row>
    <row r="266" spans="1:28" ht="12.75" customHeight="1" x14ac:dyDescent="0.2">
      <c r="A266" s="577" t="s">
        <v>219</v>
      </c>
      <c r="B266" s="578"/>
      <c r="C266" s="578"/>
      <c r="D266" s="578"/>
      <c r="E266" s="578"/>
      <c r="F266" s="579"/>
      <c r="G266" s="575" t="s">
        <v>24</v>
      </c>
      <c r="H266" s="576"/>
      <c r="I266" s="576"/>
      <c r="J266" s="576"/>
      <c r="K266" s="576"/>
      <c r="L266" s="529"/>
      <c r="M266" s="529"/>
      <c r="N266" s="529"/>
      <c r="O266" s="529"/>
      <c r="P266" s="529"/>
      <c r="Q266" s="529"/>
      <c r="R266" s="530"/>
      <c r="X266" s="502"/>
      <c r="Y266" s="502"/>
      <c r="Z266" s="502"/>
      <c r="AB266" s="494"/>
    </row>
    <row r="267" spans="1:28" ht="12.75" customHeight="1" x14ac:dyDescent="0.2">
      <c r="A267" s="580" t="s">
        <v>220</v>
      </c>
      <c r="B267" s="581"/>
      <c r="C267" s="581"/>
      <c r="D267" s="581"/>
      <c r="E267" s="581"/>
      <c r="F267" s="582"/>
      <c r="G267" s="4"/>
      <c r="J267" s="525"/>
      <c r="K267" s="526"/>
      <c r="L267" s="526"/>
      <c r="M267" s="526"/>
      <c r="N267" s="526"/>
      <c r="O267" s="527"/>
      <c r="P267" s="545"/>
      <c r="Q267" s="546"/>
      <c r="R267" s="487"/>
      <c r="X267" s="502"/>
      <c r="Y267" s="502"/>
      <c r="Z267" s="502"/>
      <c r="AB267" s="494"/>
    </row>
    <row r="268" spans="1:28" ht="12" customHeight="1" x14ac:dyDescent="0.2">
      <c r="A268" s="535"/>
      <c r="B268" s="536"/>
      <c r="C268" s="536"/>
      <c r="D268" s="536"/>
      <c r="E268" s="536"/>
      <c r="F268" s="537"/>
      <c r="G268" s="4"/>
      <c r="J268" s="574" t="s">
        <v>189</v>
      </c>
      <c r="K268" s="574" t="s">
        <v>193</v>
      </c>
      <c r="L268" s="574" t="s">
        <v>192</v>
      </c>
      <c r="M268" s="574" t="s">
        <v>191</v>
      </c>
      <c r="N268" s="574" t="s">
        <v>190</v>
      </c>
      <c r="O268" s="574" t="s">
        <v>194</v>
      </c>
      <c r="P268" s="583" t="s">
        <v>195</v>
      </c>
      <c r="Q268" s="583" t="s">
        <v>195</v>
      </c>
      <c r="R268" s="487"/>
      <c r="X268" s="502"/>
      <c r="Y268" s="502"/>
      <c r="Z268" s="502"/>
      <c r="AB268" s="494"/>
    </row>
    <row r="269" spans="1:28" ht="11.25" customHeight="1" x14ac:dyDescent="0.2">
      <c r="A269" s="535"/>
      <c r="B269" s="536"/>
      <c r="C269" s="536"/>
      <c r="D269" s="536"/>
      <c r="E269" s="536"/>
      <c r="F269" s="537"/>
      <c r="G269" s="4"/>
      <c r="J269" s="574"/>
      <c r="K269" s="574"/>
      <c r="L269" s="574"/>
      <c r="M269" s="574"/>
      <c r="N269" s="574"/>
      <c r="O269" s="574"/>
      <c r="P269" s="584"/>
      <c r="Q269" s="584"/>
      <c r="R269" s="488"/>
      <c r="X269" s="502"/>
      <c r="Y269" s="502"/>
      <c r="Z269" s="502"/>
      <c r="AB269" s="494"/>
    </row>
    <row r="270" spans="1:28" ht="11.25" customHeight="1" x14ac:dyDescent="0.2">
      <c r="A270" s="538"/>
      <c r="B270" s="539"/>
      <c r="C270" s="539"/>
      <c r="D270" s="539"/>
      <c r="E270" s="539"/>
      <c r="F270" s="540"/>
      <c r="G270" s="4"/>
      <c r="J270" s="425">
        <v>0.01</v>
      </c>
      <c r="K270" s="426">
        <v>0.01</v>
      </c>
      <c r="L270" s="425">
        <v>0.01</v>
      </c>
      <c r="M270" s="426">
        <v>0.01</v>
      </c>
      <c r="N270" s="425">
        <v>0.01</v>
      </c>
      <c r="O270" s="425">
        <v>0.01</v>
      </c>
      <c r="P270" s="542">
        <v>-0.01</v>
      </c>
      <c r="Q270" s="542">
        <v>-0.01</v>
      </c>
      <c r="R270" s="5"/>
      <c r="X270" s="502"/>
      <c r="Y270" s="502"/>
      <c r="Z270" s="502"/>
      <c r="AB270" s="494"/>
    </row>
    <row r="271" spans="1:28" ht="22.5" x14ac:dyDescent="0.2">
      <c r="A271" s="596" t="s">
        <v>215</v>
      </c>
      <c r="B271" s="597"/>
      <c r="C271" s="598"/>
      <c r="D271" s="285" t="s">
        <v>4</v>
      </c>
      <c r="E271" s="58" t="s">
        <v>2</v>
      </c>
      <c r="F271" s="429" t="s">
        <v>3</v>
      </c>
      <c r="G271" s="698" t="s">
        <v>215</v>
      </c>
      <c r="H271" s="583"/>
      <c r="I271" s="583"/>
      <c r="J271" s="58" t="s">
        <v>4</v>
      </c>
      <c r="K271" s="58" t="s">
        <v>4</v>
      </c>
      <c r="L271" s="58" t="s">
        <v>4</v>
      </c>
      <c r="M271" s="58" t="s">
        <v>4</v>
      </c>
      <c r="N271" s="58" t="s">
        <v>4</v>
      </c>
      <c r="O271" s="371" t="s">
        <v>4</v>
      </c>
      <c r="P271" s="371" t="s">
        <v>4</v>
      </c>
      <c r="Q271" s="371" t="s">
        <v>4</v>
      </c>
      <c r="R271" s="343" t="s">
        <v>23</v>
      </c>
      <c r="X271" s="502"/>
      <c r="Y271" s="502"/>
      <c r="Z271" s="502"/>
      <c r="AB271" s="494"/>
    </row>
    <row r="272" spans="1:28" ht="12" customHeight="1" x14ac:dyDescent="0.2">
      <c r="A272" s="699">
        <v>-63</v>
      </c>
      <c r="B272" s="700"/>
      <c r="C272" s="701"/>
      <c r="D272" s="340">
        <f>'Puristamalla runkoputket'!Q5</f>
        <v>0</v>
      </c>
      <c r="E272" s="49">
        <v>0.41</v>
      </c>
      <c r="F272" s="50">
        <f>D272*E272</f>
        <v>0</v>
      </c>
      <c r="G272" s="699">
        <v>-63</v>
      </c>
      <c r="H272" s="700"/>
      <c r="I272" s="701"/>
      <c r="J272" s="382"/>
      <c r="K272" s="382"/>
      <c r="L272" s="382"/>
      <c r="M272" s="382"/>
      <c r="N272" s="382"/>
      <c r="O272" s="382"/>
      <c r="P272" s="485"/>
      <c r="Q272" s="485"/>
      <c r="R272" s="50">
        <f>(E272*J272*$J$270)+(E272*K272*$K$270)+(E272*L272*$L$270)+(E272*M272*$M$270)+(E272*N272*$N$270)+(E272*O272*$O$270)+Z272</f>
        <v>0</v>
      </c>
      <c r="X272" s="502">
        <f>((E272*P272*$P$270)+(E272*Q272*$Q$270))</f>
        <v>0</v>
      </c>
      <c r="Y272" s="502">
        <f t="shared" ref="Y272:Y317" si="29">X272*2</f>
        <v>0</v>
      </c>
      <c r="Z272" s="502">
        <f>Y272-X272</f>
        <v>0</v>
      </c>
      <c r="AB272" s="494"/>
    </row>
    <row r="273" spans="1:28" x14ac:dyDescent="0.2">
      <c r="A273" s="636" t="s">
        <v>80</v>
      </c>
      <c r="B273" s="637"/>
      <c r="C273" s="638"/>
      <c r="D273" s="340">
        <f>'Puristamalla runkoputket'!Q6</f>
        <v>0</v>
      </c>
      <c r="E273" s="49">
        <v>0.45</v>
      </c>
      <c r="F273" s="50">
        <f t="shared" ref="F273" si="30">D273*E273</f>
        <v>0</v>
      </c>
      <c r="G273" s="636" t="s">
        <v>80</v>
      </c>
      <c r="H273" s="637"/>
      <c r="I273" s="638"/>
      <c r="J273" s="383"/>
      <c r="K273" s="383"/>
      <c r="L273" s="383"/>
      <c r="M273" s="383"/>
      <c r="N273" s="383"/>
      <c r="O273" s="383"/>
      <c r="P273" s="512"/>
      <c r="Q273" s="512"/>
      <c r="R273" s="50">
        <f t="shared" ref="R273" si="31">(E273*J273*$J$270)+(E273*K273*$K$270)+(E273*L273*$L$270)+(E273*M273*$M$270)+(E273*N273*$N$270)+(E273*O273*$O$270)+Z273</f>
        <v>0</v>
      </c>
      <c r="X273" s="502">
        <f t="shared" ref="X273:X275" si="32">((E273*P273*$P$270)+(E273*Q273*$Q$270))</f>
        <v>0</v>
      </c>
      <c r="Y273" s="502">
        <f t="shared" si="29"/>
        <v>0</v>
      </c>
      <c r="Z273" s="502">
        <f t="shared" ref="Z273:Z317" si="33">Y273-X273</f>
        <v>0</v>
      </c>
      <c r="AB273" s="494"/>
    </row>
    <row r="274" spans="1:28" x14ac:dyDescent="0.2">
      <c r="A274" s="636" t="s">
        <v>81</v>
      </c>
      <c r="B274" s="637"/>
      <c r="C274" s="638"/>
      <c r="D274" s="340">
        <f>'Puristamalla runkoputket'!Q7</f>
        <v>0</v>
      </c>
      <c r="E274" s="49">
        <v>0.49</v>
      </c>
      <c r="F274" s="50">
        <f>D274*E274</f>
        <v>0</v>
      </c>
      <c r="G274" s="636" t="s">
        <v>81</v>
      </c>
      <c r="H274" s="637"/>
      <c r="I274" s="638"/>
      <c r="J274" s="437"/>
      <c r="K274" s="437"/>
      <c r="L274" s="437"/>
      <c r="M274" s="437"/>
      <c r="N274" s="437"/>
      <c r="O274" s="437"/>
      <c r="P274" s="485"/>
      <c r="Q274" s="485"/>
      <c r="R274" s="50">
        <f>(E274*J274*$J$270)+(E274*K274*$K$270)+(E274*L274*$L$270)+(E274*M274*$M$270)+(E274*N274*$N$270)+(E274*O274*$O$270)+Z274</f>
        <v>0</v>
      </c>
      <c r="X274" s="502">
        <f>((E274*P274*$P$270)+(E274*Q274*$Q$270))</f>
        <v>0</v>
      </c>
      <c r="Y274" s="502">
        <f t="shared" si="29"/>
        <v>0</v>
      </c>
      <c r="Z274" s="502">
        <f t="shared" si="33"/>
        <v>0</v>
      </c>
      <c r="AB274" s="494"/>
    </row>
    <row r="275" spans="1:28" x14ac:dyDescent="0.2">
      <c r="A275" s="636" t="s">
        <v>129</v>
      </c>
      <c r="B275" s="637"/>
      <c r="C275" s="638"/>
      <c r="D275" s="340">
        <f>'Puristamalla runkoputket'!Q8</f>
        <v>0</v>
      </c>
      <c r="E275" s="49">
        <v>0.53</v>
      </c>
      <c r="F275" s="50">
        <f t="shared" ref="F275" si="34">D275*E275</f>
        <v>0</v>
      </c>
      <c r="G275" s="636" t="s">
        <v>129</v>
      </c>
      <c r="H275" s="637"/>
      <c r="I275" s="638"/>
      <c r="J275" s="387"/>
      <c r="K275" s="387"/>
      <c r="L275" s="387"/>
      <c r="M275" s="387"/>
      <c r="N275" s="387"/>
      <c r="O275" s="387"/>
      <c r="P275" s="513"/>
      <c r="Q275" s="513"/>
      <c r="R275" s="50">
        <f>(E275*J275*$J$270)+(E275*K275*$K$270)+(E275*L275*$L$270)+(E275*M275*$M$270)+(E275*N275*$N$270)+(E275*O275*$O$270)+Z275</f>
        <v>0</v>
      </c>
      <c r="X275" s="502">
        <f t="shared" si="32"/>
        <v>0</v>
      </c>
      <c r="Y275" s="502">
        <f t="shared" si="29"/>
        <v>0</v>
      </c>
      <c r="Z275" s="502">
        <f t="shared" si="33"/>
        <v>0</v>
      </c>
      <c r="AB275" s="494"/>
    </row>
    <row r="276" spans="1:28" x14ac:dyDescent="0.2">
      <c r="A276" s="639"/>
      <c r="B276" s="640"/>
      <c r="C276" s="641"/>
      <c r="D276" s="340"/>
      <c r="E276" s="49"/>
      <c r="F276" s="50"/>
      <c r="G276" s="713"/>
      <c r="H276" s="714"/>
      <c r="I276" s="715"/>
      <c r="J276" s="521"/>
      <c r="K276" s="521"/>
      <c r="L276" s="521"/>
      <c r="M276" s="521"/>
      <c r="N276" s="521"/>
      <c r="O276" s="521"/>
      <c r="P276" s="522"/>
      <c r="Q276" s="522"/>
      <c r="R276" s="337"/>
      <c r="X276" s="502"/>
      <c r="Y276" s="502"/>
      <c r="Z276" s="502"/>
      <c r="AB276" s="494"/>
    </row>
    <row r="277" spans="1:28" x14ac:dyDescent="0.2">
      <c r="A277" s="642"/>
      <c r="B277" s="643"/>
      <c r="C277" s="643"/>
      <c r="D277" s="340"/>
      <c r="E277" s="49"/>
      <c r="F277" s="50"/>
      <c r="G277" s="716"/>
      <c r="H277" s="717"/>
      <c r="I277" s="717"/>
      <c r="J277" s="521"/>
      <c r="K277" s="521"/>
      <c r="L277" s="521"/>
      <c r="M277" s="521"/>
      <c r="N277" s="521"/>
      <c r="O277" s="521"/>
      <c r="P277" s="522"/>
      <c r="Q277" s="522"/>
      <c r="R277" s="337"/>
      <c r="X277" s="502"/>
      <c r="Y277" s="502"/>
      <c r="Z277" s="502"/>
      <c r="AB277" s="494"/>
    </row>
    <row r="278" spans="1:28" x14ac:dyDescent="0.2">
      <c r="A278" s="677"/>
      <c r="B278" s="678"/>
      <c r="C278" s="679"/>
      <c r="D278" s="340"/>
      <c r="E278" s="49"/>
      <c r="F278" s="50"/>
      <c r="G278" s="718"/>
      <c r="H278" s="719"/>
      <c r="I278" s="720"/>
      <c r="J278" s="521"/>
      <c r="K278" s="521"/>
      <c r="L278" s="521"/>
      <c r="M278" s="521"/>
      <c r="N278" s="521"/>
      <c r="O278" s="521"/>
      <c r="P278" s="522"/>
      <c r="Q278" s="522"/>
      <c r="R278" s="337"/>
      <c r="X278" s="502"/>
      <c r="Y278" s="502"/>
      <c r="Z278" s="502"/>
      <c r="AB278" s="494"/>
    </row>
    <row r="279" spans="1:28" x14ac:dyDescent="0.2">
      <c r="A279" s="615"/>
      <c r="B279" s="616"/>
      <c r="C279" s="616"/>
      <c r="D279" s="6"/>
      <c r="E279" s="6"/>
      <c r="F279" s="11"/>
      <c r="G279" s="680"/>
      <c r="H279" s="681"/>
      <c r="I279" s="681"/>
      <c r="J279" s="329"/>
      <c r="K279" s="329"/>
      <c r="L279" s="329"/>
      <c r="M279" s="329"/>
      <c r="N279" s="329"/>
      <c r="O279" s="329"/>
      <c r="P279" s="509"/>
      <c r="Q279" s="509"/>
      <c r="R279" s="337"/>
      <c r="X279" s="502"/>
      <c r="Y279" s="502"/>
      <c r="Z279" s="502"/>
      <c r="AB279" s="494"/>
    </row>
    <row r="280" spans="1:28" x14ac:dyDescent="0.2">
      <c r="A280" s="682"/>
      <c r="B280" s="683"/>
      <c r="C280" s="683"/>
      <c r="F280" s="5"/>
      <c r="G280" s="627"/>
      <c r="H280" s="628"/>
      <c r="I280" s="628"/>
      <c r="J280" s="336"/>
      <c r="K280" s="336"/>
      <c r="L280" s="336"/>
      <c r="M280" s="336"/>
      <c r="N280" s="336"/>
      <c r="O280" s="336"/>
      <c r="P280" s="336"/>
      <c r="Q280" s="336"/>
      <c r="R280" s="5"/>
      <c r="X280" s="502"/>
      <c r="Y280" s="502"/>
      <c r="Z280" s="502"/>
      <c r="AB280" s="494"/>
    </row>
    <row r="281" spans="1:28" x14ac:dyDescent="0.2">
      <c r="A281" s="682"/>
      <c r="B281" s="683"/>
      <c r="C281" s="683"/>
      <c r="D281" s="26"/>
      <c r="E281" s="66"/>
      <c r="F281" s="52"/>
      <c r="G281" s="711"/>
      <c r="H281" s="712"/>
      <c r="I281" s="712"/>
      <c r="R281" s="5"/>
      <c r="X281" s="502"/>
      <c r="Y281" s="502"/>
      <c r="Z281" s="502"/>
      <c r="AB281" s="494"/>
    </row>
    <row r="282" spans="1:28" x14ac:dyDescent="0.2">
      <c r="A282" s="489"/>
      <c r="B282" s="490"/>
      <c r="C282" s="490"/>
      <c r="D282" s="26"/>
      <c r="E282" s="66"/>
      <c r="F282" s="52"/>
      <c r="G282" s="471"/>
      <c r="H282" s="472"/>
      <c r="I282" s="330"/>
      <c r="J282" s="330"/>
      <c r="K282" s="330"/>
      <c r="L282" s="330"/>
      <c r="M282" s="330"/>
      <c r="N282" s="330"/>
      <c r="O282" s="331"/>
      <c r="R282" s="5"/>
      <c r="X282" s="502"/>
      <c r="Y282" s="502"/>
      <c r="Z282" s="502"/>
      <c r="AB282" s="494"/>
    </row>
    <row r="283" spans="1:28" x14ac:dyDescent="0.2">
      <c r="A283" s="489"/>
      <c r="B283" s="490"/>
      <c r="C283" s="490"/>
      <c r="D283" s="26"/>
      <c r="E283" s="66"/>
      <c r="F283" s="52"/>
      <c r="G283" s="338"/>
      <c r="H283" s="339"/>
      <c r="I283" s="339"/>
      <c r="J283" s="339"/>
      <c r="K283" s="339"/>
      <c r="L283" s="339"/>
      <c r="M283" s="339"/>
      <c r="N283" s="339"/>
      <c r="P283" s="26" t="s">
        <v>16</v>
      </c>
      <c r="Q283" s="331" t="s">
        <v>207</v>
      </c>
      <c r="R283" s="5"/>
      <c r="X283" s="502"/>
      <c r="Y283" s="502"/>
      <c r="Z283" s="502"/>
      <c r="AB283" s="494"/>
    </row>
    <row r="284" spans="1:28" x14ac:dyDescent="0.2">
      <c r="A284" s="489"/>
      <c r="B284" s="490"/>
      <c r="C284" s="490"/>
      <c r="D284" s="26"/>
      <c r="E284" s="66"/>
      <c r="F284" s="52"/>
      <c r="G284" s="644" t="s">
        <v>206</v>
      </c>
      <c r="H284" s="645"/>
      <c r="I284" s="645"/>
      <c r="J284" s="645"/>
      <c r="K284" s="645"/>
      <c r="L284" s="645"/>
      <c r="M284" s="645"/>
      <c r="N284" s="645"/>
      <c r="O284" s="646"/>
      <c r="P284" s="504"/>
      <c r="Q284" s="49">
        <v>0.1</v>
      </c>
      <c r="R284" s="50">
        <f>SUM(P284*Q284)</f>
        <v>0</v>
      </c>
      <c r="X284" s="502"/>
      <c r="Y284" s="502"/>
      <c r="Z284" s="502"/>
      <c r="AB284" s="494"/>
    </row>
    <row r="285" spans="1:28" x14ac:dyDescent="0.2">
      <c r="A285" s="284"/>
      <c r="B285" s="53"/>
      <c r="C285" s="53"/>
      <c r="D285" s="26"/>
      <c r="E285" s="66"/>
      <c r="F285" s="52"/>
      <c r="G285" s="471"/>
      <c r="H285" s="472"/>
      <c r="I285" s="330"/>
      <c r="J285" s="330"/>
      <c r="K285" s="330"/>
      <c r="L285" s="503"/>
      <c r="M285" s="503"/>
      <c r="N285" s="503"/>
      <c r="O285" s="503"/>
      <c r="R285" s="5"/>
      <c r="X285" s="502"/>
      <c r="Y285" s="502"/>
      <c r="Z285" s="502"/>
      <c r="AB285" s="494"/>
    </row>
    <row r="286" spans="1:28" x14ac:dyDescent="0.2">
      <c r="A286" s="489"/>
      <c r="B286" s="490"/>
      <c r="C286" s="490"/>
      <c r="D286" s="26"/>
      <c r="E286" s="326"/>
      <c r="F286" s="52"/>
      <c r="G286" s="471"/>
      <c r="H286" s="472"/>
      <c r="I286" s="330"/>
      <c r="J286" s="330"/>
      <c r="K286" s="330"/>
      <c r="L286" s="503"/>
      <c r="M286" s="503"/>
      <c r="N286" s="503"/>
      <c r="O286" s="503"/>
      <c r="R286" s="5"/>
      <c r="X286" s="502"/>
      <c r="Y286" s="502"/>
      <c r="Z286" s="502"/>
      <c r="AB286" s="494"/>
    </row>
    <row r="287" spans="1:28" x14ac:dyDescent="0.2">
      <c r="A287" s="489"/>
      <c r="B287" s="490"/>
      <c r="C287" s="490"/>
      <c r="D287" s="26"/>
      <c r="E287" s="326"/>
      <c r="F287" s="52"/>
      <c r="G287" s="471"/>
      <c r="H287" s="472"/>
      <c r="I287" s="330"/>
      <c r="J287" s="330"/>
      <c r="K287" s="330"/>
      <c r="L287" s="330"/>
      <c r="M287" s="330"/>
      <c r="N287" s="330"/>
      <c r="O287" s="331"/>
      <c r="R287" s="5"/>
      <c r="X287" s="502"/>
      <c r="Y287" s="502"/>
      <c r="Z287" s="502"/>
      <c r="AB287" s="494"/>
    </row>
    <row r="288" spans="1:28" ht="12.75" x14ac:dyDescent="0.2">
      <c r="A288" s="475"/>
      <c r="B288" s="476"/>
      <c r="C288" s="476"/>
      <c r="D288" s="67"/>
      <c r="E288" s="66"/>
      <c r="F288" s="510"/>
      <c r="G288" s="4"/>
      <c r="R288" s="5"/>
      <c r="X288" s="502"/>
      <c r="Y288" s="502"/>
      <c r="Z288" s="502"/>
      <c r="AB288" s="494"/>
    </row>
    <row r="289" spans="1:28" ht="12.75" x14ac:dyDescent="0.2">
      <c r="A289" s="18"/>
      <c r="B289"/>
      <c r="C289"/>
      <c r="D289"/>
      <c r="E289"/>
      <c r="F289" s="19"/>
      <c r="G289" s="4"/>
      <c r="R289" s="5"/>
      <c r="X289" s="502"/>
      <c r="Y289" s="502"/>
      <c r="Z289" s="502"/>
      <c r="AB289" s="494"/>
    </row>
    <row r="290" spans="1:28" ht="12.75" x14ac:dyDescent="0.2">
      <c r="A290" s="18"/>
      <c r="B290"/>
      <c r="C290"/>
      <c r="D290"/>
      <c r="E290"/>
      <c r="F290" s="19"/>
      <c r="G290" s="4"/>
      <c r="R290" s="5"/>
      <c r="X290" s="502"/>
      <c r="Y290" s="502"/>
      <c r="Z290" s="502"/>
      <c r="AB290" s="494"/>
    </row>
    <row r="291" spans="1:28" ht="12.75" x14ac:dyDescent="0.2">
      <c r="A291" s="18"/>
      <c r="B291"/>
      <c r="C291"/>
      <c r="D291"/>
      <c r="E291"/>
      <c r="F291" s="19"/>
      <c r="G291" s="4"/>
      <c r="R291" s="5"/>
      <c r="X291" s="502"/>
      <c r="Y291" s="502"/>
      <c r="Z291" s="502"/>
      <c r="AB291" s="494"/>
    </row>
    <row r="292" spans="1:28" ht="12.75" x14ac:dyDescent="0.2">
      <c r="A292" s="18"/>
      <c r="B292"/>
      <c r="C292"/>
      <c r="D292"/>
      <c r="E292"/>
      <c r="F292" s="19"/>
      <c r="G292" s="4"/>
      <c r="R292" s="5"/>
      <c r="X292" s="502"/>
      <c r="Y292" s="502"/>
      <c r="Z292" s="502"/>
      <c r="AB292" s="494"/>
    </row>
    <row r="293" spans="1:28" ht="12.75" x14ac:dyDescent="0.2">
      <c r="A293" s="18"/>
      <c r="B293"/>
      <c r="C293"/>
      <c r="D293"/>
      <c r="E293"/>
      <c r="F293" s="19"/>
      <c r="G293" s="405"/>
      <c r="H293" s="333"/>
      <c r="I293" s="333"/>
      <c r="J293" s="333"/>
      <c r="K293" s="333"/>
      <c r="L293" s="333"/>
      <c r="R293" s="5"/>
      <c r="X293" s="502"/>
      <c r="Y293" s="502"/>
      <c r="Z293" s="502"/>
      <c r="AB293" s="494"/>
    </row>
    <row r="294" spans="1:28" ht="13.5" thickBot="1" x14ac:dyDescent="0.25">
      <c r="A294" s="602" t="s">
        <v>6</v>
      </c>
      <c r="B294" s="603"/>
      <c r="C294" s="604"/>
      <c r="D294" s="15"/>
      <c r="E294" s="21"/>
      <c r="F294" s="511">
        <f>SUM(F272+F273+F274+F275)</f>
        <v>0</v>
      </c>
      <c r="G294" s="481"/>
      <c r="H294" s="478"/>
      <c r="I294" s="478"/>
      <c r="J294" s="478"/>
      <c r="K294" s="478"/>
      <c r="L294" s="479"/>
      <c r="M294" s="482"/>
      <c r="N294" s="14"/>
      <c r="O294" s="505" t="s">
        <v>5</v>
      </c>
      <c r="P294" s="14"/>
      <c r="Q294" s="735">
        <f>SUM(R272+R273+R274+R275+R284)</f>
        <v>0</v>
      </c>
      <c r="R294" s="736"/>
      <c r="X294" s="502"/>
      <c r="Y294" s="502"/>
      <c r="Z294" s="502"/>
      <c r="AB294" s="494"/>
    </row>
    <row r="295" spans="1:28" ht="12.75" x14ac:dyDescent="0.2">
      <c r="B295" s="22"/>
      <c r="C295" s="22"/>
      <c r="D295" s="647"/>
      <c r="E295" s="647"/>
      <c r="F295" s="647"/>
      <c r="G295" s="22"/>
      <c r="H295"/>
      <c r="I295" s="85"/>
      <c r="J295" s="675"/>
      <c r="K295" s="675"/>
      <c r="L295" s="675"/>
      <c r="M295" s="675"/>
      <c r="N295" s="675"/>
      <c r="O295" s="675"/>
      <c r="P295" s="231"/>
      <c r="R295" s="232"/>
      <c r="X295" s="502"/>
      <c r="Y295" s="502"/>
      <c r="Z295" s="502"/>
      <c r="AB295" s="494"/>
    </row>
    <row r="296" spans="1:28" ht="12.75" x14ac:dyDescent="0.2">
      <c r="B296" s="22"/>
      <c r="C296" s="22"/>
      <c r="D296" s="25"/>
      <c r="E296" s="25"/>
      <c r="F296" s="25"/>
      <c r="G296" s="22"/>
      <c r="H296"/>
      <c r="I296" s="85"/>
      <c r="J296" s="22"/>
      <c r="P296" s="231"/>
      <c r="R296" s="232"/>
      <c r="X296" s="502"/>
      <c r="Y296" s="502"/>
      <c r="Z296" s="502"/>
      <c r="AB296" s="494"/>
    </row>
    <row r="297" spans="1:28" ht="12.75" x14ac:dyDescent="0.2">
      <c r="A297"/>
      <c r="B297"/>
      <c r="C297"/>
      <c r="D297" s="25"/>
      <c r="E297" s="25"/>
      <c r="F297" s="25"/>
      <c r="G297" s="22"/>
      <c r="H297"/>
      <c r="I297" s="85"/>
      <c r="J297" s="22"/>
      <c r="P297" s="231"/>
      <c r="R297" s="232"/>
      <c r="X297" s="502"/>
      <c r="Y297" s="502"/>
      <c r="Z297" s="502"/>
      <c r="AB297" s="494"/>
    </row>
    <row r="298" spans="1:28" ht="12.75" x14ac:dyDescent="0.2">
      <c r="A298"/>
      <c r="B298"/>
      <c r="C298"/>
      <c r="D298"/>
      <c r="E298"/>
      <c r="F298"/>
      <c r="G298"/>
      <c r="H298"/>
      <c r="I298" s="65"/>
      <c r="X298" s="502"/>
      <c r="Y298" s="502"/>
      <c r="Z298" s="502"/>
      <c r="AB298" s="494"/>
    </row>
    <row r="299" spans="1:28" ht="12.75" x14ac:dyDescent="0.2">
      <c r="A299"/>
      <c r="B299"/>
      <c r="C299"/>
      <c r="D299"/>
      <c r="E299"/>
      <c r="F299"/>
      <c r="G299"/>
      <c r="H299"/>
      <c r="I299" s="65"/>
      <c r="X299" s="502"/>
      <c r="Y299" s="502"/>
      <c r="Z299" s="502"/>
      <c r="AB299" s="494"/>
    </row>
    <row r="300" spans="1:28" ht="12.75" x14ac:dyDescent="0.2">
      <c r="A300"/>
      <c r="B300"/>
      <c r="D300"/>
      <c r="E300"/>
      <c r="F300"/>
      <c r="G300"/>
      <c r="H300"/>
      <c r="I300"/>
      <c r="X300" s="502"/>
      <c r="Y300" s="502"/>
      <c r="Z300" s="502"/>
      <c r="AB300" s="494"/>
    </row>
    <row r="301" spans="1:28" ht="12.75" x14ac:dyDescent="0.2">
      <c r="A301"/>
      <c r="B301"/>
      <c r="C301" s="514"/>
      <c r="D301"/>
      <c r="E301"/>
      <c r="F301"/>
      <c r="G301"/>
      <c r="H301"/>
      <c r="I301"/>
      <c r="X301" s="502"/>
      <c r="Y301" s="502"/>
      <c r="Z301" s="502"/>
      <c r="AB301" s="494"/>
    </row>
    <row r="302" spans="1:28" x14ac:dyDescent="0.2">
      <c r="A302" s="148"/>
      <c r="B302" s="148"/>
      <c r="C302" s="148"/>
      <c r="X302" s="502"/>
      <c r="Y302" s="502"/>
      <c r="Z302" s="502"/>
      <c r="AB302" s="494"/>
    </row>
    <row r="303" spans="1:28" ht="12.75" x14ac:dyDescent="0.2">
      <c r="A303" s="70"/>
      <c r="B303" s="22"/>
      <c r="C303" s="22"/>
      <c r="X303" s="502"/>
      <c r="Y303" s="502"/>
      <c r="Z303" s="502"/>
      <c r="AB303" s="494"/>
    </row>
    <row r="304" spans="1:28" ht="13.15" customHeight="1" thickBot="1" x14ac:dyDescent="0.25">
      <c r="A304" s="22"/>
      <c r="B304" s="22"/>
      <c r="C304" s="22"/>
      <c r="I304" s="233" t="s">
        <v>64</v>
      </c>
      <c r="X304" s="502"/>
      <c r="Y304" s="502"/>
      <c r="Z304" s="502"/>
      <c r="AB304" s="494"/>
    </row>
    <row r="305" spans="1:28" ht="12.75" customHeight="1" x14ac:dyDescent="0.2">
      <c r="A305" s="577" t="s">
        <v>217</v>
      </c>
      <c r="B305" s="578"/>
      <c r="C305" s="578"/>
      <c r="D305" s="578"/>
      <c r="E305" s="578"/>
      <c r="F305" s="579"/>
      <c r="G305" s="575" t="s">
        <v>24</v>
      </c>
      <c r="H305" s="576"/>
      <c r="I305" s="576"/>
      <c r="J305" s="576"/>
      <c r="K305" s="576"/>
      <c r="L305" s="523"/>
      <c r="M305" s="523"/>
      <c r="N305" s="523"/>
      <c r="O305" s="523"/>
      <c r="P305" s="523"/>
      <c r="Q305" s="523"/>
      <c r="R305" s="524"/>
      <c r="X305" s="502"/>
      <c r="Y305" s="502"/>
      <c r="Z305" s="502"/>
      <c r="AB305" s="494"/>
    </row>
    <row r="306" spans="1:28" ht="11.45" customHeight="1" x14ac:dyDescent="0.2">
      <c r="A306" s="580" t="s">
        <v>218</v>
      </c>
      <c r="B306" s="581"/>
      <c r="C306" s="581"/>
      <c r="D306" s="581"/>
      <c r="E306" s="581"/>
      <c r="F306" s="582"/>
      <c r="G306" s="4"/>
      <c r="J306" s="525"/>
      <c r="K306" s="526"/>
      <c r="L306" s="82"/>
      <c r="M306" s="82"/>
      <c r="N306" s="82"/>
      <c r="O306" s="83"/>
      <c r="P306" s="543"/>
      <c r="Q306" s="544"/>
      <c r="R306" s="486"/>
      <c r="X306" s="502"/>
      <c r="Y306" s="502"/>
      <c r="Z306" s="502"/>
      <c r="AB306" s="494"/>
    </row>
    <row r="307" spans="1:28" ht="12" customHeight="1" x14ac:dyDescent="0.2">
      <c r="A307" s="535"/>
      <c r="B307" s="536"/>
      <c r="C307" s="536"/>
      <c r="D307" s="536"/>
      <c r="E307" s="536"/>
      <c r="F307" s="537"/>
      <c r="G307" s="4"/>
      <c r="J307" s="574" t="s">
        <v>189</v>
      </c>
      <c r="K307" s="574" t="s">
        <v>193</v>
      </c>
      <c r="L307" s="574" t="s">
        <v>192</v>
      </c>
      <c r="M307" s="574" t="s">
        <v>191</v>
      </c>
      <c r="N307" s="574" t="s">
        <v>190</v>
      </c>
      <c r="O307" s="574" t="s">
        <v>194</v>
      </c>
      <c r="P307" s="583" t="s">
        <v>195</v>
      </c>
      <c r="Q307" s="583" t="s">
        <v>195</v>
      </c>
      <c r="R307" s="487"/>
      <c r="X307" s="502"/>
      <c r="Y307" s="502"/>
      <c r="Z307" s="502"/>
      <c r="AB307" s="494"/>
    </row>
    <row r="308" spans="1:28" ht="12" customHeight="1" x14ac:dyDescent="0.2">
      <c r="A308" s="535"/>
      <c r="B308" s="536"/>
      <c r="C308" s="536"/>
      <c r="D308" s="536"/>
      <c r="E308" s="536"/>
      <c r="F308" s="537"/>
      <c r="G308" s="4"/>
      <c r="J308" s="574"/>
      <c r="K308" s="574"/>
      <c r="L308" s="574"/>
      <c r="M308" s="574"/>
      <c r="N308" s="574"/>
      <c r="O308" s="574"/>
      <c r="P308" s="584"/>
      <c r="Q308" s="584"/>
      <c r="R308" s="488"/>
      <c r="X308" s="502"/>
      <c r="Y308" s="502"/>
      <c r="Z308" s="502"/>
      <c r="AB308" s="494"/>
    </row>
    <row r="309" spans="1:28" ht="12.75" customHeight="1" x14ac:dyDescent="0.2">
      <c r="A309" s="538"/>
      <c r="B309" s="539"/>
      <c r="C309" s="539"/>
      <c r="D309" s="539"/>
      <c r="E309" s="539"/>
      <c r="F309" s="540"/>
      <c r="G309" s="4"/>
      <c r="J309" s="425">
        <v>0.01</v>
      </c>
      <c r="K309" s="426">
        <v>0.01</v>
      </c>
      <c r="L309" s="425">
        <v>0.01</v>
      </c>
      <c r="M309" s="426">
        <v>0.01</v>
      </c>
      <c r="N309" s="425">
        <v>0.01</v>
      </c>
      <c r="O309" s="425">
        <v>0.01</v>
      </c>
      <c r="P309" s="542">
        <v>-0.01</v>
      </c>
      <c r="Q309" s="542">
        <v>-0.01</v>
      </c>
      <c r="R309" s="5"/>
      <c r="X309" s="502"/>
      <c r="Y309" s="502"/>
      <c r="Z309" s="502"/>
      <c r="AB309" s="494"/>
    </row>
    <row r="310" spans="1:28" ht="24" customHeight="1" x14ac:dyDescent="0.2">
      <c r="A310" s="596" t="s">
        <v>210</v>
      </c>
      <c r="B310" s="597"/>
      <c r="C310" s="598"/>
      <c r="D310" s="285" t="s">
        <v>175</v>
      </c>
      <c r="E310" s="58" t="s">
        <v>2</v>
      </c>
      <c r="F310" s="429" t="s">
        <v>3</v>
      </c>
      <c r="G310" s="698" t="s">
        <v>210</v>
      </c>
      <c r="H310" s="583"/>
      <c r="I310" s="583"/>
      <c r="J310" s="58" t="s">
        <v>4</v>
      </c>
      <c r="K310" s="58" t="s">
        <v>4</v>
      </c>
      <c r="L310" s="58" t="s">
        <v>4</v>
      </c>
      <c r="M310" s="58" t="s">
        <v>4</v>
      </c>
      <c r="N310" s="58" t="s">
        <v>4</v>
      </c>
      <c r="O310" s="371" t="s">
        <v>4</v>
      </c>
      <c r="P310" s="371" t="s">
        <v>4</v>
      </c>
      <c r="Q310" s="371" t="s">
        <v>4</v>
      </c>
      <c r="R310" s="343" t="s">
        <v>23</v>
      </c>
      <c r="X310" s="502"/>
      <c r="Y310" s="502"/>
      <c r="Z310" s="502"/>
      <c r="AB310" s="494"/>
    </row>
    <row r="311" spans="1:28" x14ac:dyDescent="0.2">
      <c r="A311" s="699">
        <v>-63</v>
      </c>
      <c r="B311" s="700"/>
      <c r="C311" s="701"/>
      <c r="D311" s="340">
        <f>'Uraliitoksin runkoputket'!Q5</f>
        <v>0</v>
      </c>
      <c r="E311" s="49">
        <v>0.41</v>
      </c>
      <c r="F311" s="50">
        <f>D311*E311</f>
        <v>0</v>
      </c>
      <c r="G311" s="699">
        <v>-63</v>
      </c>
      <c r="H311" s="700"/>
      <c r="I311" s="701"/>
      <c r="J311" s="382"/>
      <c r="K311" s="382"/>
      <c r="L311" s="382"/>
      <c r="M311" s="382"/>
      <c r="N311" s="382"/>
      <c r="O311" s="382"/>
      <c r="P311" s="485"/>
      <c r="Q311" s="485"/>
      <c r="R311" s="50">
        <f>(E311*J311*$J$309)+(E311*K311*$K309)+(E311*L311*$L$309)+(E311*M311*$M$309)+(E311*N311*$N$309)+(E311*O311*$O$309)+Z311</f>
        <v>0</v>
      </c>
      <c r="X311" s="502">
        <f>((E311*P311*$P$309)+(E311*Q311*$Q$309))</f>
        <v>0</v>
      </c>
      <c r="Y311" s="502">
        <f t="shared" si="29"/>
        <v>0</v>
      </c>
      <c r="Z311" s="502">
        <f>Y311-X311</f>
        <v>0</v>
      </c>
      <c r="AB311" s="494"/>
    </row>
    <row r="312" spans="1:28" x14ac:dyDescent="0.2">
      <c r="A312" s="636" t="s">
        <v>80</v>
      </c>
      <c r="B312" s="637"/>
      <c r="C312" s="638"/>
      <c r="D312" s="340">
        <f>'Uraliitoksin runkoputket'!Q6</f>
        <v>0</v>
      </c>
      <c r="E312" s="49">
        <v>0.45</v>
      </c>
      <c r="F312" s="50">
        <f t="shared" ref="F312" si="35">D312*E312</f>
        <v>0</v>
      </c>
      <c r="G312" s="636" t="s">
        <v>80</v>
      </c>
      <c r="H312" s="637"/>
      <c r="I312" s="638"/>
      <c r="J312" s="383"/>
      <c r="K312" s="383"/>
      <c r="L312" s="383"/>
      <c r="M312" s="383"/>
      <c r="N312" s="383"/>
      <c r="O312" s="383"/>
      <c r="P312" s="512"/>
      <c r="Q312" s="512"/>
      <c r="R312" s="295">
        <f>(E312*J312*$J$73)+(E312*K312*$K$73)+(E312*L312*$L$73)+(E312*M312*$M$73)+(E312*N312*$N$73)+(E312*O312*$O$73)+Z312</f>
        <v>0</v>
      </c>
      <c r="X312" s="502">
        <f>((E312*P312*$P$309)+(E312*Q312*$Q$309))</f>
        <v>0</v>
      </c>
      <c r="Y312" s="502">
        <f t="shared" si="29"/>
        <v>0</v>
      </c>
      <c r="Z312" s="502">
        <f t="shared" si="33"/>
        <v>0</v>
      </c>
      <c r="AB312" s="494"/>
    </row>
    <row r="313" spans="1:28" x14ac:dyDescent="0.2">
      <c r="A313" s="636" t="s">
        <v>81</v>
      </c>
      <c r="B313" s="637"/>
      <c r="C313" s="638"/>
      <c r="D313" s="340">
        <f>'Uraliitoksin runkoputket'!Q7</f>
        <v>0</v>
      </c>
      <c r="E313" s="49">
        <v>0.49</v>
      </c>
      <c r="F313" s="50">
        <f>D313*E313</f>
        <v>0</v>
      </c>
      <c r="G313" s="636" t="s">
        <v>81</v>
      </c>
      <c r="H313" s="637"/>
      <c r="I313" s="638"/>
      <c r="J313" s="437"/>
      <c r="K313" s="437"/>
      <c r="L313" s="437"/>
      <c r="M313" s="437"/>
      <c r="N313" s="437"/>
      <c r="O313" s="437"/>
      <c r="P313" s="485"/>
      <c r="Q313" s="485"/>
      <c r="R313" s="50">
        <f>((J313*E313*$J$73)+(K313*E313*$K$73)+(L313*E313*$L$73)+(M313*E313*$M$73)+(N313*E313*$N$73)+(O313*E313*$O$73)+Z313)</f>
        <v>0</v>
      </c>
      <c r="X313" s="502">
        <f t="shared" ref="X313:X317" si="36">((E313*P313*$P$309)+(E313*Q313*$Q$309))</f>
        <v>0</v>
      </c>
      <c r="Y313" s="502">
        <f t="shared" si="29"/>
        <v>0</v>
      </c>
      <c r="Z313" s="502">
        <f t="shared" si="33"/>
        <v>0</v>
      </c>
      <c r="AB313" s="494"/>
    </row>
    <row r="314" spans="1:28" x14ac:dyDescent="0.2">
      <c r="A314" s="636" t="s">
        <v>129</v>
      </c>
      <c r="B314" s="637"/>
      <c r="C314" s="638"/>
      <c r="D314" s="340">
        <f>'Uraliitoksin runkoputket'!Q8</f>
        <v>0</v>
      </c>
      <c r="E314" s="49">
        <v>0.53</v>
      </c>
      <c r="F314" s="50">
        <f t="shared" ref="F314:F317" si="37">D314*E314</f>
        <v>0</v>
      </c>
      <c r="G314" s="636" t="s">
        <v>129</v>
      </c>
      <c r="H314" s="637"/>
      <c r="I314" s="638"/>
      <c r="J314" s="387"/>
      <c r="K314" s="387"/>
      <c r="L314" s="387"/>
      <c r="M314" s="387"/>
      <c r="N314" s="387"/>
      <c r="O314" s="387"/>
      <c r="P314" s="513"/>
      <c r="Q314" s="513"/>
      <c r="R314" s="372">
        <f>((J314*E314*$J$73)+(K314*E314*$K$73)+(L314*E314*$L$73)+(M314*E314*$M$73)+(N314*E314*$N$73)+(O314*E314*$O$73)+Z314)</f>
        <v>0</v>
      </c>
      <c r="X314" s="502">
        <f t="shared" si="36"/>
        <v>0</v>
      </c>
      <c r="Y314" s="502">
        <f t="shared" si="29"/>
        <v>0</v>
      </c>
      <c r="Z314" s="502">
        <f t="shared" si="33"/>
        <v>0</v>
      </c>
      <c r="AB314" s="494"/>
    </row>
    <row r="315" spans="1:28" x14ac:dyDescent="0.2">
      <c r="A315" s="639" t="s">
        <v>211</v>
      </c>
      <c r="B315" s="640"/>
      <c r="C315" s="641"/>
      <c r="D315" s="340">
        <f>'Uraliitoksin runkoputket'!Q9</f>
        <v>0</v>
      </c>
      <c r="E315" s="49">
        <v>0.76</v>
      </c>
      <c r="F315" s="50">
        <f t="shared" si="37"/>
        <v>0</v>
      </c>
      <c r="G315" s="639" t="s">
        <v>211</v>
      </c>
      <c r="H315" s="640"/>
      <c r="I315" s="641"/>
      <c r="J315" s="382"/>
      <c r="K315" s="382"/>
      <c r="L315" s="382"/>
      <c r="M315" s="382"/>
      <c r="N315" s="382"/>
      <c r="O315" s="382"/>
      <c r="P315" s="485"/>
      <c r="Q315" s="485"/>
      <c r="R315" s="50">
        <f>((J315*E315*$J$73)+(K315*E315*$K$73)+(L315*E315*$L$73)+(M315*E315*$M$73)+(N315*E315*$N$73)+(O315*E315*$O$73)+Z315)</f>
        <v>0</v>
      </c>
      <c r="X315" s="502">
        <f>((E315*P315*$P$309)+(E315*Q315*$Q$309))</f>
        <v>0</v>
      </c>
      <c r="Y315" s="502">
        <f t="shared" si="29"/>
        <v>0</v>
      </c>
      <c r="Z315" s="502">
        <f t="shared" si="33"/>
        <v>0</v>
      </c>
      <c r="AB315" s="494"/>
    </row>
    <row r="316" spans="1:28" x14ac:dyDescent="0.2">
      <c r="A316" s="642" t="s">
        <v>212</v>
      </c>
      <c r="B316" s="643"/>
      <c r="C316" s="643"/>
      <c r="D316" s="340">
        <f>'Uraliitoksin runkoputket'!Q10</f>
        <v>0</v>
      </c>
      <c r="E316" s="49">
        <v>0.86</v>
      </c>
      <c r="F316" s="50">
        <f t="shared" si="37"/>
        <v>0</v>
      </c>
      <c r="G316" s="642" t="s">
        <v>212</v>
      </c>
      <c r="H316" s="643"/>
      <c r="I316" s="643"/>
      <c r="J316" s="382"/>
      <c r="K316" s="382"/>
      <c r="L316" s="382"/>
      <c r="M316" s="382"/>
      <c r="N316" s="382"/>
      <c r="O316" s="382"/>
      <c r="P316" s="485"/>
      <c r="Q316" s="485"/>
      <c r="R316" s="50">
        <f>((J316*E316*$J$73)+(K316*E316*$K$73)+(L316*E316*$L$73)+(M316*E316*$M$73)+(N316*E316*$N$73)+(O316*E316*$O$73)+Z316)</f>
        <v>0</v>
      </c>
      <c r="X316" s="502">
        <f t="shared" si="36"/>
        <v>0</v>
      </c>
      <c r="Y316" s="502">
        <f t="shared" si="29"/>
        <v>0</v>
      </c>
      <c r="Z316" s="502">
        <f t="shared" si="33"/>
        <v>0</v>
      </c>
      <c r="AB316" s="494"/>
    </row>
    <row r="317" spans="1:28" x14ac:dyDescent="0.2">
      <c r="A317" s="677" t="s">
        <v>213</v>
      </c>
      <c r="B317" s="678"/>
      <c r="C317" s="679"/>
      <c r="D317" s="340">
        <f>'Uraliitoksin runkoputket'!Q11</f>
        <v>0</v>
      </c>
      <c r="E317" s="49">
        <v>1.05</v>
      </c>
      <c r="F317" s="50">
        <f t="shared" si="37"/>
        <v>0</v>
      </c>
      <c r="G317" s="677" t="s">
        <v>213</v>
      </c>
      <c r="H317" s="678"/>
      <c r="I317" s="679"/>
      <c r="J317" s="382"/>
      <c r="K317" s="382"/>
      <c r="L317" s="382"/>
      <c r="M317" s="382"/>
      <c r="N317" s="382"/>
      <c r="O317" s="382"/>
      <c r="P317" s="485"/>
      <c r="Q317" s="485"/>
      <c r="R317" s="50">
        <f>((J317*E317*$J$73)+(K317*E317*$K$73)+(L317*E317*$L$73)+(M317*E317*$M$73)+(N317*E317*$N$73)+(O317*E317*$O$73)+Z317)</f>
        <v>0</v>
      </c>
      <c r="X317" s="502">
        <f t="shared" si="36"/>
        <v>0</v>
      </c>
      <c r="Y317" s="502">
        <f t="shared" si="29"/>
        <v>0</v>
      </c>
      <c r="Z317" s="502">
        <f t="shared" si="33"/>
        <v>0</v>
      </c>
      <c r="AB317" s="494"/>
    </row>
    <row r="318" spans="1:28" x14ac:dyDescent="0.2">
      <c r="A318" s="615"/>
      <c r="B318" s="616"/>
      <c r="C318" s="616"/>
      <c r="D318" s="6"/>
      <c r="E318" s="6"/>
      <c r="F318" s="11"/>
      <c r="G318" s="680"/>
      <c r="H318" s="681"/>
      <c r="I318" s="681"/>
      <c r="J318" s="329"/>
      <c r="K318" s="329"/>
      <c r="L318" s="329"/>
      <c r="M318" s="329"/>
      <c r="N318" s="329"/>
      <c r="O318" s="329"/>
      <c r="P318" s="509"/>
      <c r="Q318" s="509"/>
      <c r="R318" s="337"/>
      <c r="AB318" s="494"/>
    </row>
    <row r="319" spans="1:28" x14ac:dyDescent="0.2">
      <c r="A319" s="682"/>
      <c r="B319" s="683"/>
      <c r="C319" s="683"/>
      <c r="F319" s="5"/>
      <c r="G319" s="627"/>
      <c r="H319" s="628"/>
      <c r="I319" s="628"/>
      <c r="J319" s="336"/>
      <c r="K319" s="336"/>
      <c r="L319" s="336"/>
      <c r="M319" s="336"/>
      <c r="N319" s="336"/>
      <c r="O319" s="336"/>
      <c r="P319" s="336"/>
      <c r="Q319" s="336"/>
      <c r="R319" s="5"/>
      <c r="AB319" s="494"/>
    </row>
    <row r="320" spans="1:28" x14ac:dyDescent="0.2">
      <c r="A320" s="682"/>
      <c r="B320" s="683"/>
      <c r="C320" s="683"/>
      <c r="D320" s="26"/>
      <c r="E320" s="66"/>
      <c r="F320" s="52"/>
      <c r="G320" s="711"/>
      <c r="H320" s="712"/>
      <c r="I320" s="712"/>
      <c r="R320" s="5"/>
      <c r="AB320" s="494"/>
    </row>
    <row r="321" spans="1:28" x14ac:dyDescent="0.2">
      <c r="A321" s="489"/>
      <c r="B321" s="490"/>
      <c r="C321" s="490"/>
      <c r="D321" s="26"/>
      <c r="E321" s="66"/>
      <c r="F321" s="52"/>
      <c r="G321" s="471"/>
      <c r="H321" s="472"/>
      <c r="I321" s="330"/>
      <c r="J321" s="330"/>
      <c r="K321" s="330"/>
      <c r="L321" s="330"/>
      <c r="M321" s="330"/>
      <c r="N321" s="330"/>
      <c r="O321" s="331"/>
      <c r="R321" s="5"/>
      <c r="AB321" s="494"/>
    </row>
    <row r="322" spans="1:28" x14ac:dyDescent="0.2">
      <c r="A322" s="489"/>
      <c r="B322" s="490"/>
      <c r="C322" s="490"/>
      <c r="D322" s="26"/>
      <c r="E322" s="66"/>
      <c r="F322" s="52"/>
      <c r="G322" s="338"/>
      <c r="H322" s="339"/>
      <c r="I322" s="339"/>
      <c r="J322" s="339"/>
      <c r="K322" s="339"/>
      <c r="L322" s="339"/>
      <c r="M322" s="339"/>
      <c r="N322" s="339"/>
      <c r="P322" s="26" t="s">
        <v>16</v>
      </c>
      <c r="Q322" s="331" t="s">
        <v>207</v>
      </c>
      <c r="R322" s="5"/>
      <c r="AB322" s="494"/>
    </row>
    <row r="323" spans="1:28" x14ac:dyDescent="0.2">
      <c r="A323" s="489"/>
      <c r="B323" s="490"/>
      <c r="C323" s="490"/>
      <c r="D323" s="26"/>
      <c r="E323" s="66"/>
      <c r="F323" s="52"/>
      <c r="G323" s="644" t="s">
        <v>206</v>
      </c>
      <c r="H323" s="645"/>
      <c r="I323" s="645"/>
      <c r="J323" s="645"/>
      <c r="K323" s="645"/>
      <c r="L323" s="645"/>
      <c r="M323" s="645"/>
      <c r="N323" s="645"/>
      <c r="O323" s="646"/>
      <c r="P323" s="504"/>
      <c r="Q323" s="49">
        <v>0.1</v>
      </c>
      <c r="R323" s="50">
        <f>SUM(P323*Q323)</f>
        <v>0</v>
      </c>
      <c r="AB323" s="494"/>
    </row>
    <row r="324" spans="1:28" x14ac:dyDescent="0.2">
      <c r="A324" s="284"/>
      <c r="B324" s="53"/>
      <c r="C324" s="53"/>
      <c r="D324" s="26"/>
      <c r="E324" s="66"/>
      <c r="F324" s="52"/>
      <c r="G324" s="471"/>
      <c r="H324" s="472"/>
      <c r="I324" s="330"/>
      <c r="J324" s="330"/>
      <c r="K324" s="330"/>
      <c r="L324" s="503"/>
      <c r="M324" s="503"/>
      <c r="N324" s="503"/>
      <c r="O324" s="503"/>
      <c r="R324" s="5"/>
      <c r="AB324" s="494"/>
    </row>
    <row r="325" spans="1:28" x14ac:dyDescent="0.2">
      <c r="A325" s="489"/>
      <c r="B325" s="490"/>
      <c r="C325" s="490"/>
      <c r="D325" s="26"/>
      <c r="E325" s="326"/>
      <c r="F325" s="52"/>
      <c r="G325" s="471"/>
      <c r="H325" s="472"/>
      <c r="I325" s="330"/>
      <c r="J325" s="330"/>
      <c r="K325" s="330"/>
      <c r="L325" s="503"/>
      <c r="M325" s="503"/>
      <c r="N325" s="503"/>
      <c r="O325" s="503"/>
      <c r="R325" s="5"/>
      <c r="AB325" s="494"/>
    </row>
    <row r="326" spans="1:28" x14ac:dyDescent="0.2">
      <c r="A326" s="489"/>
      <c r="B326" s="490"/>
      <c r="C326" s="490"/>
      <c r="D326" s="26"/>
      <c r="E326" s="326"/>
      <c r="F326" s="52"/>
      <c r="G326" s="471"/>
      <c r="H326" s="472"/>
      <c r="I326" s="330"/>
      <c r="J326" s="330"/>
      <c r="K326" s="330"/>
      <c r="L326" s="330"/>
      <c r="M326" s="330"/>
      <c r="N326" s="330"/>
      <c r="O326" s="331"/>
      <c r="R326" s="5"/>
      <c r="AB326" s="494"/>
    </row>
    <row r="327" spans="1:28" ht="12.75" x14ac:dyDescent="0.2">
      <c r="A327" s="475"/>
      <c r="B327" s="476"/>
      <c r="C327" s="476"/>
      <c r="D327" s="67"/>
      <c r="E327" s="66"/>
      <c r="F327" s="510"/>
      <c r="G327" s="4"/>
      <c r="R327" s="5"/>
      <c r="AB327" s="494"/>
    </row>
    <row r="328" spans="1:28" ht="12.75" x14ac:dyDescent="0.2">
      <c r="A328" s="18"/>
      <c r="B328"/>
      <c r="C328"/>
      <c r="D328"/>
      <c r="E328"/>
      <c r="F328" s="19"/>
      <c r="G328" s="4"/>
      <c r="R328" s="5"/>
      <c r="AB328" s="494"/>
    </row>
    <row r="329" spans="1:28" ht="12.75" x14ac:dyDescent="0.2">
      <c r="A329" s="18"/>
      <c r="B329"/>
      <c r="C329"/>
      <c r="D329"/>
      <c r="E329"/>
      <c r="F329" s="19"/>
      <c r="G329" s="4"/>
      <c r="R329" s="5"/>
      <c r="AB329" s="494"/>
    </row>
    <row r="330" spans="1:28" ht="12.75" x14ac:dyDescent="0.2">
      <c r="A330" s="18"/>
      <c r="B330"/>
      <c r="C330"/>
      <c r="D330"/>
      <c r="E330"/>
      <c r="F330" s="19"/>
      <c r="G330" s="4"/>
      <c r="R330" s="5"/>
      <c r="AB330" s="494"/>
    </row>
    <row r="331" spans="1:28" ht="12.75" x14ac:dyDescent="0.2">
      <c r="A331" s="18"/>
      <c r="B331"/>
      <c r="C331"/>
      <c r="D331"/>
      <c r="E331"/>
      <c r="F331" s="19"/>
      <c r="G331" s="4"/>
      <c r="R331" s="5"/>
      <c r="AB331" s="494"/>
    </row>
    <row r="332" spans="1:28" ht="12.75" x14ac:dyDescent="0.2">
      <c r="A332" s="18"/>
      <c r="B332"/>
      <c r="C332"/>
      <c r="D332"/>
      <c r="E332"/>
      <c r="F332" s="19"/>
      <c r="G332" s="405"/>
      <c r="H332" s="333"/>
      <c r="I332" s="333"/>
      <c r="J332" s="333"/>
      <c r="K332" s="333"/>
      <c r="L332" s="333"/>
      <c r="R332" s="5"/>
      <c r="AB332" s="494"/>
    </row>
    <row r="333" spans="1:28" ht="13.5" thickBot="1" x14ac:dyDescent="0.25">
      <c r="A333" s="602" t="s">
        <v>6</v>
      </c>
      <c r="B333" s="603"/>
      <c r="C333" s="604"/>
      <c r="D333" s="15"/>
      <c r="E333" s="21"/>
      <c r="F333" s="511">
        <f>SUM(F311+F312+F313+F314+F315+F316+F317)</f>
        <v>0</v>
      </c>
      <c r="G333" s="481"/>
      <c r="H333" s="478"/>
      <c r="I333" s="478"/>
      <c r="J333" s="478"/>
      <c r="K333" s="478"/>
      <c r="L333" s="479"/>
      <c r="M333" s="482"/>
      <c r="N333" s="14"/>
      <c r="O333" s="505" t="s">
        <v>5</v>
      </c>
      <c r="P333" s="14"/>
      <c r="Q333" s="735">
        <f>SUM(R311+R312+R313+R314+R315+R316+R317+R323)</f>
        <v>0</v>
      </c>
      <c r="R333" s="736"/>
      <c r="AB333" s="494"/>
    </row>
    <row r="334" spans="1:28" ht="12.75" x14ac:dyDescent="0.2">
      <c r="A334"/>
      <c r="B334"/>
      <c r="C334"/>
      <c r="D334" s="647"/>
      <c r="E334" s="647"/>
      <c r="F334" s="647"/>
      <c r="G334" s="22"/>
      <c r="H334"/>
      <c r="I334" s="85"/>
      <c r="J334" s="675"/>
      <c r="K334" s="675"/>
      <c r="L334" s="675"/>
      <c r="M334" s="675"/>
      <c r="N334" s="675"/>
      <c r="O334" s="675"/>
      <c r="P334" s="231"/>
      <c r="R334" s="232"/>
      <c r="AB334" s="494"/>
    </row>
    <row r="335" spans="1:28" ht="12.75" x14ac:dyDescent="0.2">
      <c r="A335"/>
      <c r="B335"/>
      <c r="C335"/>
      <c r="D335"/>
      <c r="E335"/>
      <c r="F335"/>
      <c r="G335"/>
      <c r="H335"/>
      <c r="I335"/>
      <c r="AB335" s="494"/>
    </row>
    <row r="336" spans="1:28" ht="12.75" x14ac:dyDescent="0.2">
      <c r="A336"/>
      <c r="B336"/>
      <c r="C336"/>
      <c r="D336"/>
      <c r="E336"/>
      <c r="F336"/>
      <c r="G336"/>
      <c r="AB336" s="494"/>
    </row>
    <row r="337" spans="1:28" ht="12.75" x14ac:dyDescent="0.2">
      <c r="A337"/>
      <c r="B337"/>
      <c r="C337"/>
      <c r="D337"/>
      <c r="E337"/>
      <c r="F337"/>
      <c r="G337"/>
      <c r="H337"/>
      <c r="I337"/>
      <c r="AB337" s="494"/>
    </row>
    <row r="338" spans="1:28" ht="12.75" x14ac:dyDescent="0.2">
      <c r="A338"/>
      <c r="B338"/>
      <c r="C338"/>
      <c r="D338"/>
      <c r="E338"/>
      <c r="F338"/>
      <c r="G338"/>
      <c r="H338"/>
      <c r="I338"/>
      <c r="AB338" s="494"/>
    </row>
    <row r="339" spans="1:28" ht="12.75" x14ac:dyDescent="0.2">
      <c r="D339"/>
      <c r="E339"/>
      <c r="F339"/>
      <c r="G339"/>
      <c r="H339"/>
      <c r="I339"/>
      <c r="AB339" s="494"/>
    </row>
    <row r="340" spans="1:28" ht="12.75" x14ac:dyDescent="0.2">
      <c r="J340"/>
      <c r="K340"/>
      <c r="L340"/>
      <c r="M340"/>
      <c r="N340"/>
      <c r="O340"/>
      <c r="P340"/>
      <c r="Q340"/>
      <c r="AB340" s="494"/>
    </row>
    <row r="341" spans="1:28" ht="12.75" x14ac:dyDescent="0.2">
      <c r="D341"/>
      <c r="E341"/>
      <c r="F341"/>
      <c r="G341"/>
      <c r="H341"/>
      <c r="AB341" s="494"/>
    </row>
    <row r="342" spans="1:28" ht="12.75" customHeight="1" thickBot="1" x14ac:dyDescent="0.25">
      <c r="D342"/>
      <c r="E342"/>
      <c r="F342"/>
      <c r="G342"/>
      <c r="H342"/>
      <c r="I342" s="90" t="s">
        <v>64</v>
      </c>
      <c r="K342"/>
      <c r="AB342" s="494"/>
    </row>
    <row r="343" spans="1:28" ht="12.75" customHeight="1" x14ac:dyDescent="0.2">
      <c r="F343" s="694" t="s">
        <v>130</v>
      </c>
      <c r="G343" s="695"/>
      <c r="H343" s="695"/>
      <c r="I343" s="695"/>
      <c r="J343" s="695"/>
      <c r="K343" s="695"/>
      <c r="L343" s="695"/>
      <c r="M343" s="695"/>
      <c r="N343" s="695"/>
      <c r="O343" s="695"/>
      <c r="P343" s="695"/>
      <c r="Q343" s="696"/>
      <c r="AB343" s="494"/>
    </row>
    <row r="344" spans="1:28" x14ac:dyDescent="0.2">
      <c r="F344" s="629" t="s">
        <v>132</v>
      </c>
      <c r="G344" s="630"/>
      <c r="H344" s="630"/>
      <c r="I344" s="630"/>
      <c r="J344" s="631"/>
      <c r="K344" s="336"/>
      <c r="L344" s="336"/>
      <c r="M344" s="336"/>
      <c r="N344" s="336"/>
      <c r="O344" s="336"/>
      <c r="P344" s="336"/>
      <c r="Q344" s="411"/>
      <c r="AB344" s="494"/>
    </row>
    <row r="345" spans="1:28" ht="22.5" x14ac:dyDescent="0.2">
      <c r="F345" s="618" t="s">
        <v>131</v>
      </c>
      <c r="G345" s="619"/>
      <c r="H345" s="427" t="s">
        <v>9</v>
      </c>
      <c r="I345" s="428" t="s">
        <v>16</v>
      </c>
      <c r="J345" s="429" t="s">
        <v>3</v>
      </c>
      <c r="K345" s="399"/>
      <c r="L345" s="399"/>
      <c r="M345" s="306"/>
      <c r="N345" s="574" t="s">
        <v>9</v>
      </c>
      <c r="O345" s="574"/>
      <c r="P345" s="51" t="s">
        <v>16</v>
      </c>
      <c r="Q345" s="436" t="s">
        <v>3</v>
      </c>
      <c r="AB345" s="494"/>
    </row>
    <row r="346" spans="1:28" ht="12.75" customHeight="1" x14ac:dyDescent="0.2">
      <c r="F346" s="620">
        <v>-65</v>
      </c>
      <c r="G346" s="621"/>
      <c r="H346" s="49">
        <v>8</v>
      </c>
      <c r="I346" s="437"/>
      <c r="J346" s="50">
        <f>SUM(H346*I346)</f>
        <v>0</v>
      </c>
      <c r="K346" s="672" t="s">
        <v>136</v>
      </c>
      <c r="L346" s="673"/>
      <c r="M346" s="673"/>
      <c r="N346" s="676">
        <v>4</v>
      </c>
      <c r="O346" s="676"/>
      <c r="P346" s="437"/>
      <c r="Q346" s="50">
        <f t="shared" ref="Q346:Q351" si="38">SUM(N346*P346)</f>
        <v>0</v>
      </c>
      <c r="AB346" s="494"/>
    </row>
    <row r="347" spans="1:28" ht="12.75" customHeight="1" x14ac:dyDescent="0.2">
      <c r="F347" s="620">
        <v>-100</v>
      </c>
      <c r="G347" s="621"/>
      <c r="H347" s="49">
        <v>9</v>
      </c>
      <c r="I347" s="379"/>
      <c r="J347" s="50">
        <f>SUM(H347*I347)</f>
        <v>0</v>
      </c>
      <c r="K347" s="672" t="s">
        <v>137</v>
      </c>
      <c r="L347" s="673"/>
      <c r="M347" s="673"/>
      <c r="N347" s="676">
        <v>4</v>
      </c>
      <c r="O347" s="676"/>
      <c r="P347" s="437"/>
      <c r="Q347" s="50">
        <f t="shared" si="38"/>
        <v>0</v>
      </c>
      <c r="AB347" s="494"/>
    </row>
    <row r="348" spans="1:28" ht="12.75" customHeight="1" x14ac:dyDescent="0.2">
      <c r="F348" s="620">
        <v>-150</v>
      </c>
      <c r="G348" s="621"/>
      <c r="H348" s="296">
        <v>11</v>
      </c>
      <c r="I348" s="379"/>
      <c r="J348" s="50">
        <f>SUM(H348*I348)</f>
        <v>0</v>
      </c>
      <c r="K348" s="672" t="s">
        <v>138</v>
      </c>
      <c r="L348" s="673"/>
      <c r="M348" s="673"/>
      <c r="N348" s="676">
        <v>4</v>
      </c>
      <c r="O348" s="676"/>
      <c r="P348" s="437"/>
      <c r="Q348" s="50">
        <f t="shared" si="38"/>
        <v>0</v>
      </c>
      <c r="AB348" s="494"/>
    </row>
    <row r="349" spans="1:28" ht="13.5" customHeight="1" x14ac:dyDescent="0.2">
      <c r="F349" s="724">
        <v>-200</v>
      </c>
      <c r="G349" s="725"/>
      <c r="H349" s="296">
        <v>13</v>
      </c>
      <c r="I349" s="438"/>
      <c r="J349" s="295">
        <f>SUM(H349*I349)</f>
        <v>0</v>
      </c>
      <c r="K349" s="672" t="s">
        <v>141</v>
      </c>
      <c r="L349" s="673"/>
      <c r="M349" s="673"/>
      <c r="N349" s="676">
        <v>1</v>
      </c>
      <c r="O349" s="676"/>
      <c r="P349" s="437"/>
      <c r="Q349" s="50">
        <f t="shared" si="38"/>
        <v>0</v>
      </c>
      <c r="AB349" s="494"/>
    </row>
    <row r="350" spans="1:28" ht="12.75" customHeight="1" x14ac:dyDescent="0.2">
      <c r="F350" s="397"/>
      <c r="G350" s="398"/>
      <c r="H350" s="381"/>
      <c r="I350" s="332"/>
      <c r="J350" s="335"/>
      <c r="K350" s="672" t="s">
        <v>139</v>
      </c>
      <c r="L350" s="673"/>
      <c r="M350" s="673"/>
      <c r="N350" s="676">
        <v>5</v>
      </c>
      <c r="O350" s="676"/>
      <c r="P350" s="437"/>
      <c r="Q350" s="50">
        <f t="shared" si="38"/>
        <v>0</v>
      </c>
      <c r="Y350" s="498"/>
      <c r="AB350" s="494"/>
    </row>
    <row r="351" spans="1:28" ht="12.75" customHeight="1" x14ac:dyDescent="0.2">
      <c r="F351" s="624" t="s">
        <v>133</v>
      </c>
      <c r="G351" s="625"/>
      <c r="H351" s="625"/>
      <c r="I351" s="625"/>
      <c r="J351" s="626"/>
      <c r="K351" s="672" t="s">
        <v>140</v>
      </c>
      <c r="L351" s="673"/>
      <c r="M351" s="673"/>
      <c r="N351" s="676">
        <v>1</v>
      </c>
      <c r="O351" s="676"/>
      <c r="P351" s="437"/>
      <c r="Q351" s="50">
        <f t="shared" si="38"/>
        <v>0</v>
      </c>
      <c r="AB351" s="494"/>
    </row>
    <row r="352" spans="1:28" ht="22.5" customHeight="1" x14ac:dyDescent="0.2">
      <c r="F352" s="622" t="s">
        <v>131</v>
      </c>
      <c r="G352" s="623"/>
      <c r="H352" s="430" t="s">
        <v>9</v>
      </c>
      <c r="I352" s="431" t="s">
        <v>16</v>
      </c>
      <c r="J352" s="432" t="s">
        <v>3</v>
      </c>
      <c r="K352" s="417" t="s">
        <v>135</v>
      </c>
      <c r="L352" s="435"/>
      <c r="M352" s="428" t="s">
        <v>182</v>
      </c>
      <c r="N352" s="731" t="s">
        <v>9</v>
      </c>
      <c r="O352" s="731"/>
      <c r="P352" s="431" t="s">
        <v>16</v>
      </c>
      <c r="Q352" s="432" t="s">
        <v>3</v>
      </c>
      <c r="AB352" s="494"/>
    </row>
    <row r="353" spans="4:28" ht="12.75" customHeight="1" x14ac:dyDescent="0.2">
      <c r="F353" s="620">
        <v>-65</v>
      </c>
      <c r="G353" s="621"/>
      <c r="H353" s="49">
        <v>10</v>
      </c>
      <c r="I353" s="379"/>
      <c r="J353" s="50">
        <f>SUM(H353*I353)</f>
        <v>0</v>
      </c>
      <c r="K353" s="418"/>
      <c r="L353" s="418"/>
      <c r="M353" s="421">
        <v>-80</v>
      </c>
      <c r="N353" s="676">
        <v>4</v>
      </c>
      <c r="O353" s="676"/>
      <c r="P353" s="379"/>
      <c r="Q353" s="50">
        <f>SUM(N353*P353)</f>
        <v>0</v>
      </c>
      <c r="AB353" s="494"/>
    </row>
    <row r="354" spans="4:28" ht="12.75" customHeight="1" x14ac:dyDescent="0.2">
      <c r="F354" s="620">
        <v>-150</v>
      </c>
      <c r="G354" s="621"/>
      <c r="H354" s="49">
        <v>12</v>
      </c>
      <c r="I354" s="379"/>
      <c r="J354" s="50">
        <f>SUM(H354*I354)</f>
        <v>0</v>
      </c>
      <c r="K354" s="8"/>
      <c r="L354" s="417"/>
      <c r="M354" s="421">
        <v>-100</v>
      </c>
      <c r="N354" s="676">
        <v>6</v>
      </c>
      <c r="O354" s="676"/>
      <c r="P354" s="438"/>
      <c r="Q354" s="295">
        <f>SUM(N354*P354)</f>
        <v>0</v>
      </c>
      <c r="AB354" s="494"/>
    </row>
    <row r="355" spans="4:28" ht="12" customHeight="1" x14ac:dyDescent="0.2">
      <c r="F355" s="724">
        <v>-200</v>
      </c>
      <c r="G355" s="725"/>
      <c r="H355" s="296">
        <v>15</v>
      </c>
      <c r="I355" s="438"/>
      <c r="J355" s="295">
        <f>SUM(H355*I355)</f>
        <v>0</v>
      </c>
      <c r="K355" s="8"/>
      <c r="L355" s="417"/>
      <c r="M355" s="421">
        <v>-150</v>
      </c>
      <c r="N355" s="676">
        <v>8</v>
      </c>
      <c r="O355" s="734"/>
      <c r="P355" s="379"/>
      <c r="Q355" s="419">
        <f>SUM(N355*P355)</f>
        <v>0</v>
      </c>
      <c r="AB355" s="494"/>
    </row>
    <row r="356" spans="4:28" x14ac:dyDescent="0.2">
      <c r="F356" s="669"/>
      <c r="G356" s="670"/>
      <c r="H356" s="8"/>
      <c r="I356" s="8"/>
      <c r="J356" s="9"/>
      <c r="K356" s="672" t="s">
        <v>142</v>
      </c>
      <c r="L356" s="673"/>
      <c r="M356" s="673"/>
      <c r="N356" s="732">
        <v>4</v>
      </c>
      <c r="O356" s="733"/>
      <c r="P356" s="437"/>
      <c r="Q356" s="50">
        <f>SUM(N356*P356)</f>
        <v>0</v>
      </c>
      <c r="AB356" s="494"/>
    </row>
    <row r="357" spans="4:28" x14ac:dyDescent="0.2">
      <c r="F357" s="729" t="s">
        <v>180</v>
      </c>
      <c r="G357" s="730"/>
      <c r="H357" s="325">
        <v>7</v>
      </c>
      <c r="I357" s="440"/>
      <c r="J357" s="372">
        <f>SUM(H357*I357)</f>
        <v>0</v>
      </c>
      <c r="K357" s="672" t="s">
        <v>143</v>
      </c>
      <c r="L357" s="673"/>
      <c r="M357" s="673"/>
      <c r="N357" s="676">
        <v>8</v>
      </c>
      <c r="O357" s="676"/>
      <c r="P357" s="439"/>
      <c r="Q357" s="50">
        <f>SUM(N357*P357)</f>
        <v>0</v>
      </c>
      <c r="AB357" s="494"/>
    </row>
    <row r="358" spans="4:28" x14ac:dyDescent="0.2">
      <c r="F358" s="4"/>
      <c r="J358" s="5"/>
      <c r="K358" s="671" t="s">
        <v>145</v>
      </c>
      <c r="L358" s="611"/>
      <c r="M358" s="674"/>
      <c r="N358" s="726"/>
      <c r="O358" s="726"/>
      <c r="P358" s="410"/>
      <c r="Q358" s="420"/>
      <c r="AB358" s="494"/>
    </row>
    <row r="359" spans="4:28" ht="12" customHeight="1" x14ac:dyDescent="0.2">
      <c r="F359" s="406" t="s">
        <v>134</v>
      </c>
      <c r="G359" s="407"/>
      <c r="H359" s="407"/>
      <c r="I359" s="407"/>
      <c r="J359" s="408"/>
      <c r="K359" s="671" t="s">
        <v>181</v>
      </c>
      <c r="L359" s="611"/>
      <c r="M359" s="611"/>
      <c r="N359" s="676">
        <v>3</v>
      </c>
      <c r="O359" s="676"/>
      <c r="P359" s="440"/>
      <c r="Q359" s="50">
        <f>SUM(N359*P359)</f>
        <v>0</v>
      </c>
      <c r="AB359" s="494"/>
    </row>
    <row r="360" spans="4:28" ht="22.5" x14ac:dyDescent="0.2">
      <c r="F360" s="727" t="s">
        <v>131</v>
      </c>
      <c r="G360" s="728"/>
      <c r="H360" s="433" t="s">
        <v>9</v>
      </c>
      <c r="I360" s="434" t="s">
        <v>16</v>
      </c>
      <c r="J360" s="432" t="s">
        <v>3</v>
      </c>
      <c r="K360" s="672" t="s">
        <v>144</v>
      </c>
      <c r="L360" s="673"/>
      <c r="M360" s="673"/>
      <c r="N360" s="676">
        <v>5</v>
      </c>
      <c r="O360" s="676"/>
      <c r="P360" s="437"/>
      <c r="Q360" s="50">
        <f>SUM(N360*P360)</f>
        <v>0</v>
      </c>
      <c r="AB360" s="494"/>
    </row>
    <row r="361" spans="4:28" ht="11.25" customHeight="1" x14ac:dyDescent="0.2">
      <c r="F361" s="620">
        <v>-80</v>
      </c>
      <c r="G361" s="621"/>
      <c r="H361" s="49">
        <v>6</v>
      </c>
      <c r="I361" s="379"/>
      <c r="J361" s="50">
        <f>SUM(H361*I361)</f>
        <v>0</v>
      </c>
      <c r="Q361" s="5"/>
      <c r="AB361" s="494"/>
    </row>
    <row r="362" spans="4:28" x14ac:dyDescent="0.2">
      <c r="F362" s="620">
        <v>-100</v>
      </c>
      <c r="G362" s="621"/>
      <c r="H362" s="49">
        <v>8</v>
      </c>
      <c r="I362" s="379"/>
      <c r="J362" s="50">
        <f>SUM(H362*I362)</f>
        <v>0</v>
      </c>
      <c r="Q362" s="5"/>
      <c r="AB362" s="494"/>
    </row>
    <row r="363" spans="4:28" x14ac:dyDescent="0.2">
      <c r="F363" s="724">
        <v>-150</v>
      </c>
      <c r="G363" s="725"/>
      <c r="H363" s="296">
        <v>11</v>
      </c>
      <c r="I363" s="438"/>
      <c r="J363" s="295">
        <f>SUM(H363*I363)</f>
        <v>0</v>
      </c>
      <c r="Q363" s="5"/>
      <c r="AB363" s="494"/>
    </row>
    <row r="364" spans="4:28" x14ac:dyDescent="0.2">
      <c r="F364" s="409"/>
      <c r="G364" s="8"/>
      <c r="H364" s="8"/>
      <c r="I364" s="8"/>
      <c r="J364" s="9"/>
      <c r="K364" s="333"/>
      <c r="L364" s="333"/>
      <c r="M364" s="333"/>
      <c r="N364" s="333"/>
      <c r="O364" s="333"/>
      <c r="P364" s="333"/>
      <c r="Q364" s="416"/>
      <c r="AB364" s="494"/>
    </row>
    <row r="365" spans="4:28" ht="12.75" thickBot="1" x14ac:dyDescent="0.25">
      <c r="F365" s="297"/>
      <c r="G365" s="14"/>
      <c r="H365" s="14"/>
      <c r="I365" s="293" t="s">
        <v>5</v>
      </c>
      <c r="J365" s="294">
        <f>SUM(J346+J347+J348+J349+J353+J354+J355+J357+J361+J362+J363)</f>
        <v>0</v>
      </c>
      <c r="K365" s="412"/>
      <c r="L365" s="412"/>
      <c r="M365" s="413"/>
      <c r="N365" s="412"/>
      <c r="O365" s="412"/>
      <c r="P365" s="414" t="s">
        <v>5</v>
      </c>
      <c r="Q365" s="415">
        <f>SUM(Q346+Q347+Q348+Q349+Q350+Q351+Q353+Q354+Q355+Q356+Q357+Q359+Q360)</f>
        <v>0</v>
      </c>
      <c r="AB365" s="494"/>
    </row>
    <row r="366" spans="4:28" ht="12.75" x14ac:dyDescent="0.2">
      <c r="D366" s="22"/>
      <c r="H366" s="22"/>
      <c r="I366" s="85"/>
      <c r="J366" s="22"/>
      <c r="K366"/>
      <c r="L366" s="85"/>
      <c r="AB366" s="494"/>
    </row>
    <row r="367" spans="4:28" ht="12.75" x14ac:dyDescent="0.2">
      <c r="D367" s="22"/>
      <c r="H367" s="22"/>
      <c r="I367" s="85"/>
      <c r="J367" s="22"/>
      <c r="K367"/>
      <c r="L367" s="85"/>
      <c r="AB367" s="494"/>
    </row>
    <row r="368" spans="4:28" ht="12.75" x14ac:dyDescent="0.2">
      <c r="D368" s="22"/>
      <c r="H368" s="22"/>
      <c r="I368" s="85"/>
      <c r="J368" s="22"/>
      <c r="K368"/>
      <c r="L368" s="85"/>
      <c r="AB368" s="494"/>
    </row>
    <row r="369" spans="1:28" ht="12.75" x14ac:dyDescent="0.2">
      <c r="D369" s="22"/>
      <c r="H369" s="22"/>
      <c r="I369" s="85"/>
      <c r="J369" s="22"/>
      <c r="K369"/>
      <c r="L369" s="85"/>
      <c r="AB369" s="494"/>
    </row>
    <row r="370" spans="1:28" ht="12.75" x14ac:dyDescent="0.2">
      <c r="D370" s="22"/>
      <c r="H370" s="22"/>
      <c r="I370" s="85"/>
      <c r="J370" s="22"/>
      <c r="K370"/>
      <c r="L370" s="85"/>
      <c r="AB370" s="494"/>
    </row>
    <row r="371" spans="1:28" ht="12.75" x14ac:dyDescent="0.2">
      <c r="D371" s="22"/>
      <c r="H371" s="22"/>
      <c r="I371" s="85"/>
      <c r="J371" s="22"/>
      <c r="K371"/>
      <c r="L371" s="85"/>
      <c r="AB371" s="494"/>
    </row>
    <row r="372" spans="1:28" ht="12.75" x14ac:dyDescent="0.2">
      <c r="D372" s="22"/>
      <c r="H372" s="22"/>
      <c r="I372" s="85"/>
      <c r="J372" s="22"/>
      <c r="K372"/>
      <c r="L372" s="85"/>
      <c r="AB372" s="494"/>
    </row>
    <row r="373" spans="1:28" ht="12.75" x14ac:dyDescent="0.2">
      <c r="D373" s="22"/>
      <c r="H373" s="22"/>
      <c r="I373" s="85"/>
      <c r="J373" s="22"/>
      <c r="K373"/>
      <c r="L373" s="85"/>
      <c r="AB373" s="494"/>
    </row>
    <row r="374" spans="1:28" ht="12.75" x14ac:dyDescent="0.2">
      <c r="D374" s="22"/>
      <c r="H374" s="22"/>
      <c r="I374" s="85"/>
      <c r="J374" s="22"/>
      <c r="K374"/>
      <c r="L374" s="85"/>
      <c r="AB374" s="494"/>
    </row>
    <row r="375" spans="1:28" ht="12.75" x14ac:dyDescent="0.2">
      <c r="D375" s="22"/>
      <c r="H375" s="22"/>
      <c r="I375" s="85"/>
      <c r="J375" s="22"/>
      <c r="K375"/>
      <c r="L375" s="85"/>
      <c r="AB375" s="494"/>
    </row>
    <row r="376" spans="1:28" ht="12.75" x14ac:dyDescent="0.2">
      <c r="A376"/>
      <c r="B376"/>
      <c r="C376"/>
      <c r="I376" s="90"/>
      <c r="AB376" s="494"/>
    </row>
    <row r="377" spans="1:28" ht="12.75" x14ac:dyDescent="0.2">
      <c r="A377"/>
      <c r="B377"/>
      <c r="C377"/>
      <c r="D377"/>
      <c r="E377"/>
      <c r="F377"/>
      <c r="G377"/>
      <c r="H377"/>
      <c r="I377"/>
      <c r="J377"/>
      <c r="AB377" s="494"/>
    </row>
    <row r="378" spans="1:28" ht="12.75" x14ac:dyDescent="0.2">
      <c r="A378"/>
      <c r="B378"/>
      <c r="C378"/>
      <c r="D378"/>
      <c r="E378"/>
      <c r="F378"/>
      <c r="G378"/>
      <c r="H378"/>
      <c r="I378"/>
      <c r="J378"/>
      <c r="AB378" s="494"/>
    </row>
    <row r="379" spans="1:28" x14ac:dyDescent="0.2">
      <c r="AB379" s="494"/>
    </row>
    <row r="380" spans="1:28" x14ac:dyDescent="0.2">
      <c r="AB380" s="494"/>
    </row>
    <row r="381" spans="1:28" x14ac:dyDescent="0.2">
      <c r="AB381" s="494"/>
    </row>
    <row r="382" spans="1:28" x14ac:dyDescent="0.2">
      <c r="AB382" s="494"/>
    </row>
    <row r="383" spans="1:28" x14ac:dyDescent="0.2">
      <c r="AB383" s="494"/>
    </row>
    <row r="384" spans="1:28" ht="12.75" thickBot="1" x14ac:dyDescent="0.25">
      <c r="B384" s="22" t="s">
        <v>227</v>
      </c>
      <c r="J384" s="90" t="s">
        <v>64</v>
      </c>
      <c r="AB384" s="494"/>
    </row>
    <row r="385" spans="2:28" ht="12.75" x14ac:dyDescent="0.2">
      <c r="B385" s="47" t="s">
        <v>0</v>
      </c>
      <c r="C385" s="48"/>
      <c r="D385" s="47" t="s">
        <v>1</v>
      </c>
      <c r="E385" s="2"/>
      <c r="F385" s="2"/>
      <c r="G385" s="41"/>
      <c r="H385" s="41"/>
      <c r="I385" s="41"/>
      <c r="J385" s="41"/>
      <c r="K385" s="41"/>
      <c r="L385" s="41"/>
      <c r="M385" s="41"/>
      <c r="N385" s="1"/>
      <c r="O385" s="1"/>
      <c r="P385" s="46" t="s">
        <v>8</v>
      </c>
      <c r="Q385" s="45" t="s">
        <v>9</v>
      </c>
      <c r="R385" s="547" t="s">
        <v>10</v>
      </c>
      <c r="AB385" s="494"/>
    </row>
    <row r="386" spans="2:28" x14ac:dyDescent="0.2">
      <c r="B386" s="648"/>
      <c r="C386" s="649"/>
      <c r="D386" s="721"/>
      <c r="E386" s="722"/>
      <c r="F386" s="722"/>
      <c r="G386" s="722"/>
      <c r="H386" s="722"/>
      <c r="I386" s="722"/>
      <c r="J386" s="722"/>
      <c r="K386" s="722"/>
      <c r="L386" s="722"/>
      <c r="M386" s="722"/>
      <c r="N386" s="722"/>
      <c r="O386" s="723"/>
      <c r="P386" s="152"/>
      <c r="Q386" s="81"/>
      <c r="R386" s="50">
        <f>SUM(Q386*P386)</f>
        <v>0</v>
      </c>
      <c r="AB386" s="494"/>
    </row>
    <row r="387" spans="2:28" x14ac:dyDescent="0.2">
      <c r="B387" s="648"/>
      <c r="C387" s="649"/>
      <c r="D387" s="721"/>
      <c r="E387" s="722"/>
      <c r="F387" s="722"/>
      <c r="G387" s="722"/>
      <c r="H387" s="722"/>
      <c r="I387" s="722"/>
      <c r="J387" s="722"/>
      <c r="K387" s="722"/>
      <c r="L387" s="722"/>
      <c r="M387" s="722"/>
      <c r="N387" s="722"/>
      <c r="O387" s="723"/>
      <c r="P387" s="152"/>
      <c r="Q387" s="81"/>
      <c r="R387" s="50">
        <f t="shared" ref="R387:R409" si="39">P387*Q387</f>
        <v>0</v>
      </c>
      <c r="AB387" s="494"/>
    </row>
    <row r="388" spans="2:28" x14ac:dyDescent="0.2">
      <c r="B388" s="648"/>
      <c r="C388" s="649"/>
      <c r="D388" s="721"/>
      <c r="E388" s="722"/>
      <c r="F388" s="722"/>
      <c r="G388" s="722"/>
      <c r="H388" s="722"/>
      <c r="I388" s="722"/>
      <c r="J388" s="722"/>
      <c r="K388" s="722"/>
      <c r="L388" s="722"/>
      <c r="M388" s="722"/>
      <c r="N388" s="722"/>
      <c r="O388" s="723"/>
      <c r="P388" s="152"/>
      <c r="Q388" s="81"/>
      <c r="R388" s="50">
        <f t="shared" si="39"/>
        <v>0</v>
      </c>
      <c r="AB388" s="494"/>
    </row>
    <row r="389" spans="2:28" x14ac:dyDescent="0.2">
      <c r="B389" s="648"/>
      <c r="C389" s="649"/>
      <c r="D389" s="721"/>
      <c r="E389" s="722"/>
      <c r="F389" s="722"/>
      <c r="G389" s="722"/>
      <c r="H389" s="722"/>
      <c r="I389" s="722"/>
      <c r="J389" s="722"/>
      <c r="K389" s="722"/>
      <c r="L389" s="722"/>
      <c r="M389" s="722"/>
      <c r="N389" s="722"/>
      <c r="O389" s="723"/>
      <c r="P389" s="152"/>
      <c r="Q389" s="81"/>
      <c r="R389" s="50">
        <f t="shared" si="39"/>
        <v>0</v>
      </c>
      <c r="AB389" s="494"/>
    </row>
    <row r="390" spans="2:28" x14ac:dyDescent="0.2">
      <c r="B390" s="648"/>
      <c r="C390" s="649"/>
      <c r="D390" s="721"/>
      <c r="E390" s="722"/>
      <c r="F390" s="722"/>
      <c r="G390" s="722"/>
      <c r="H390" s="722"/>
      <c r="I390" s="722"/>
      <c r="J390" s="722"/>
      <c r="K390" s="722"/>
      <c r="L390" s="722"/>
      <c r="M390" s="722"/>
      <c r="N390" s="722"/>
      <c r="O390" s="723"/>
      <c r="P390" s="152"/>
      <c r="Q390" s="81"/>
      <c r="R390" s="50">
        <f t="shared" si="39"/>
        <v>0</v>
      </c>
      <c r="AB390" s="494"/>
    </row>
    <row r="391" spans="2:28" x14ac:dyDescent="0.2">
      <c r="B391" s="648"/>
      <c r="C391" s="649"/>
      <c r="D391" s="721"/>
      <c r="E391" s="722"/>
      <c r="F391" s="722"/>
      <c r="G391" s="722"/>
      <c r="H391" s="722"/>
      <c r="I391" s="722"/>
      <c r="J391" s="722"/>
      <c r="K391" s="722"/>
      <c r="L391" s="722"/>
      <c r="M391" s="722"/>
      <c r="N391" s="722"/>
      <c r="O391" s="723"/>
      <c r="P391" s="152"/>
      <c r="Q391" s="81"/>
      <c r="R391" s="50">
        <f t="shared" si="39"/>
        <v>0</v>
      </c>
      <c r="AB391" s="494"/>
    </row>
    <row r="392" spans="2:28" x14ac:dyDescent="0.2">
      <c r="B392" s="648"/>
      <c r="C392" s="649"/>
      <c r="D392" s="721"/>
      <c r="E392" s="722"/>
      <c r="F392" s="722"/>
      <c r="G392" s="722"/>
      <c r="H392" s="722"/>
      <c r="I392" s="722"/>
      <c r="J392" s="722"/>
      <c r="K392" s="722"/>
      <c r="L392" s="722"/>
      <c r="M392" s="722"/>
      <c r="N392" s="722"/>
      <c r="O392" s="723"/>
      <c r="P392" s="152"/>
      <c r="Q392" s="81"/>
      <c r="R392" s="50">
        <f t="shared" si="39"/>
        <v>0</v>
      </c>
      <c r="AB392" s="494"/>
    </row>
    <row r="393" spans="2:28" x14ac:dyDescent="0.2">
      <c r="B393" s="648"/>
      <c r="C393" s="649"/>
      <c r="D393" s="721"/>
      <c r="E393" s="722"/>
      <c r="F393" s="722"/>
      <c r="G393" s="722"/>
      <c r="H393" s="722"/>
      <c r="I393" s="722"/>
      <c r="J393" s="722"/>
      <c r="K393" s="722"/>
      <c r="L393" s="722"/>
      <c r="M393" s="722"/>
      <c r="N393" s="722"/>
      <c r="O393" s="723"/>
      <c r="P393" s="152"/>
      <c r="Q393" s="81"/>
      <c r="R393" s="50">
        <f t="shared" si="39"/>
        <v>0</v>
      </c>
      <c r="AB393" s="494"/>
    </row>
    <row r="394" spans="2:28" x14ac:dyDescent="0.2">
      <c r="B394" s="648"/>
      <c r="C394" s="649"/>
      <c r="D394" s="721"/>
      <c r="E394" s="722"/>
      <c r="F394" s="722"/>
      <c r="G394" s="722"/>
      <c r="H394" s="722"/>
      <c r="I394" s="722"/>
      <c r="J394" s="722"/>
      <c r="K394" s="722"/>
      <c r="L394" s="722"/>
      <c r="M394" s="722"/>
      <c r="N394" s="722"/>
      <c r="O394" s="723"/>
      <c r="P394" s="152"/>
      <c r="Q394" s="81"/>
      <c r="R394" s="50">
        <f t="shared" si="39"/>
        <v>0</v>
      </c>
      <c r="AB394" s="494"/>
    </row>
    <row r="395" spans="2:28" x14ac:dyDescent="0.2">
      <c r="B395" s="648"/>
      <c r="C395" s="649"/>
      <c r="D395" s="721"/>
      <c r="E395" s="722"/>
      <c r="F395" s="722"/>
      <c r="G395" s="722"/>
      <c r="H395" s="722"/>
      <c r="I395" s="722"/>
      <c r="J395" s="722"/>
      <c r="K395" s="722"/>
      <c r="L395" s="722"/>
      <c r="M395" s="722"/>
      <c r="N395" s="722"/>
      <c r="O395" s="723"/>
      <c r="P395" s="152"/>
      <c r="Q395" s="81"/>
      <c r="R395" s="50">
        <f t="shared" si="39"/>
        <v>0</v>
      </c>
      <c r="AB395" s="494"/>
    </row>
    <row r="396" spans="2:28" x14ac:dyDescent="0.2">
      <c r="B396" s="648"/>
      <c r="C396" s="649"/>
      <c r="D396" s="721"/>
      <c r="E396" s="722"/>
      <c r="F396" s="722"/>
      <c r="G396" s="722"/>
      <c r="H396" s="722"/>
      <c r="I396" s="722"/>
      <c r="J396" s="722"/>
      <c r="K396" s="722"/>
      <c r="L396" s="722"/>
      <c r="M396" s="722"/>
      <c r="N396" s="722"/>
      <c r="O396" s="723"/>
      <c r="P396" s="152"/>
      <c r="Q396" s="81"/>
      <c r="R396" s="50">
        <f t="shared" si="39"/>
        <v>0</v>
      </c>
      <c r="AB396" s="494"/>
    </row>
    <row r="397" spans="2:28" x14ac:dyDescent="0.2">
      <c r="B397" s="648"/>
      <c r="C397" s="649"/>
      <c r="D397" s="721"/>
      <c r="E397" s="722"/>
      <c r="F397" s="722"/>
      <c r="G397" s="722"/>
      <c r="H397" s="722"/>
      <c r="I397" s="722"/>
      <c r="J397" s="722"/>
      <c r="K397" s="722"/>
      <c r="L397" s="722"/>
      <c r="M397" s="722"/>
      <c r="N397" s="722"/>
      <c r="O397" s="723"/>
      <c r="P397" s="152"/>
      <c r="Q397" s="81"/>
      <c r="R397" s="50">
        <f t="shared" si="39"/>
        <v>0</v>
      </c>
      <c r="AB397" s="494"/>
    </row>
    <row r="398" spans="2:28" x14ac:dyDescent="0.2">
      <c r="B398" s="648"/>
      <c r="C398" s="649"/>
      <c r="D398" s="721"/>
      <c r="E398" s="722"/>
      <c r="F398" s="722"/>
      <c r="G398" s="722"/>
      <c r="H398" s="722"/>
      <c r="I398" s="722"/>
      <c r="J398" s="722"/>
      <c r="K398" s="722"/>
      <c r="L398" s="722"/>
      <c r="M398" s="722"/>
      <c r="N398" s="722"/>
      <c r="O398" s="723"/>
      <c r="P398" s="152"/>
      <c r="Q398" s="81"/>
      <c r="R398" s="50">
        <f t="shared" si="39"/>
        <v>0</v>
      </c>
      <c r="AB398" s="494"/>
    </row>
    <row r="399" spans="2:28" x14ac:dyDescent="0.2">
      <c r="B399" s="648"/>
      <c r="C399" s="649"/>
      <c r="D399" s="721"/>
      <c r="E399" s="722"/>
      <c r="F399" s="722"/>
      <c r="G399" s="722"/>
      <c r="H399" s="722"/>
      <c r="I399" s="722"/>
      <c r="J399" s="722"/>
      <c r="K399" s="722"/>
      <c r="L399" s="722"/>
      <c r="M399" s="722"/>
      <c r="N399" s="722"/>
      <c r="O399" s="723"/>
      <c r="P399" s="152"/>
      <c r="Q399" s="81"/>
      <c r="R399" s="50">
        <f t="shared" si="39"/>
        <v>0</v>
      </c>
      <c r="AB399" s="494"/>
    </row>
    <row r="400" spans="2:28" x14ac:dyDescent="0.2">
      <c r="B400" s="648"/>
      <c r="C400" s="649"/>
      <c r="D400" s="721"/>
      <c r="E400" s="722"/>
      <c r="F400" s="722"/>
      <c r="G400" s="722"/>
      <c r="H400" s="722"/>
      <c r="I400" s="722"/>
      <c r="J400" s="722"/>
      <c r="K400" s="722"/>
      <c r="L400" s="722"/>
      <c r="M400" s="722"/>
      <c r="N400" s="722"/>
      <c r="O400" s="723"/>
      <c r="P400" s="152"/>
      <c r="Q400" s="81"/>
      <c r="R400" s="50">
        <f t="shared" si="39"/>
        <v>0</v>
      </c>
      <c r="AB400" s="494"/>
    </row>
    <row r="401" spans="1:28" x14ac:dyDescent="0.2">
      <c r="B401" s="648"/>
      <c r="C401" s="649"/>
      <c r="D401" s="721"/>
      <c r="E401" s="722"/>
      <c r="F401" s="722"/>
      <c r="G401" s="722"/>
      <c r="H401" s="722"/>
      <c r="I401" s="722"/>
      <c r="J401" s="722"/>
      <c r="K401" s="722"/>
      <c r="L401" s="722"/>
      <c r="M401" s="722"/>
      <c r="N401" s="722"/>
      <c r="O401" s="723"/>
      <c r="P401" s="152"/>
      <c r="Q401" s="81"/>
      <c r="R401" s="50">
        <f t="shared" si="39"/>
        <v>0</v>
      </c>
      <c r="AB401" s="494"/>
    </row>
    <row r="402" spans="1:28" x14ac:dyDescent="0.2">
      <c r="B402" s="648"/>
      <c r="C402" s="649"/>
      <c r="D402" s="721"/>
      <c r="E402" s="722"/>
      <c r="F402" s="722"/>
      <c r="G402" s="722"/>
      <c r="H402" s="722"/>
      <c r="I402" s="722"/>
      <c r="J402" s="722"/>
      <c r="K402" s="722"/>
      <c r="L402" s="722"/>
      <c r="M402" s="722"/>
      <c r="N402" s="722"/>
      <c r="O402" s="723"/>
      <c r="P402" s="152"/>
      <c r="Q402" s="81"/>
      <c r="R402" s="50">
        <f t="shared" si="39"/>
        <v>0</v>
      </c>
      <c r="AB402" s="494"/>
    </row>
    <row r="403" spans="1:28" x14ac:dyDescent="0.2">
      <c r="B403" s="648"/>
      <c r="C403" s="649"/>
      <c r="D403" s="721"/>
      <c r="E403" s="722"/>
      <c r="F403" s="722"/>
      <c r="G403" s="722"/>
      <c r="H403" s="722"/>
      <c r="I403" s="722"/>
      <c r="J403" s="722"/>
      <c r="K403" s="722"/>
      <c r="L403" s="722"/>
      <c r="M403" s="722"/>
      <c r="N403" s="722"/>
      <c r="O403" s="723"/>
      <c r="P403" s="152"/>
      <c r="Q403" s="81"/>
      <c r="R403" s="50">
        <f t="shared" si="39"/>
        <v>0</v>
      </c>
      <c r="AB403" s="494"/>
    </row>
    <row r="404" spans="1:28" x14ac:dyDescent="0.2">
      <c r="B404" s="648"/>
      <c r="C404" s="649"/>
      <c r="D404" s="721"/>
      <c r="E404" s="722"/>
      <c r="F404" s="722"/>
      <c r="G404" s="722"/>
      <c r="H404" s="722"/>
      <c r="I404" s="722"/>
      <c r="J404" s="722"/>
      <c r="K404" s="722"/>
      <c r="L404" s="722"/>
      <c r="M404" s="722"/>
      <c r="N404" s="722"/>
      <c r="O404" s="723"/>
      <c r="P404" s="152"/>
      <c r="Q404" s="81"/>
      <c r="R404" s="50">
        <f t="shared" si="39"/>
        <v>0</v>
      </c>
      <c r="AB404" s="494"/>
    </row>
    <row r="405" spans="1:28" x14ac:dyDescent="0.2">
      <c r="B405" s="648"/>
      <c r="C405" s="649"/>
      <c r="D405" s="721"/>
      <c r="E405" s="722"/>
      <c r="F405" s="722"/>
      <c r="G405" s="722"/>
      <c r="H405" s="722"/>
      <c r="I405" s="722"/>
      <c r="J405" s="722"/>
      <c r="K405" s="722"/>
      <c r="L405" s="722"/>
      <c r="M405" s="722"/>
      <c r="N405" s="722"/>
      <c r="O405" s="723"/>
      <c r="P405" s="152"/>
      <c r="Q405" s="81"/>
      <c r="R405" s="50">
        <f t="shared" si="39"/>
        <v>0</v>
      </c>
      <c r="AB405" s="494"/>
    </row>
    <row r="406" spans="1:28" x14ac:dyDescent="0.2">
      <c r="B406" s="648"/>
      <c r="C406" s="649"/>
      <c r="D406" s="721"/>
      <c r="E406" s="722"/>
      <c r="F406" s="722"/>
      <c r="G406" s="722"/>
      <c r="H406" s="722"/>
      <c r="I406" s="722"/>
      <c r="J406" s="722"/>
      <c r="K406" s="722"/>
      <c r="L406" s="722"/>
      <c r="M406" s="722"/>
      <c r="N406" s="722"/>
      <c r="O406" s="723"/>
      <c r="P406" s="152"/>
      <c r="Q406" s="81"/>
      <c r="R406" s="50">
        <f t="shared" si="39"/>
        <v>0</v>
      </c>
      <c r="AB406" s="494"/>
    </row>
    <row r="407" spans="1:28" x14ac:dyDescent="0.2">
      <c r="B407" s="648"/>
      <c r="C407" s="649"/>
      <c r="D407" s="721"/>
      <c r="E407" s="722"/>
      <c r="F407" s="722"/>
      <c r="G407" s="722"/>
      <c r="H407" s="722"/>
      <c r="I407" s="722"/>
      <c r="J407" s="722"/>
      <c r="K407" s="722"/>
      <c r="L407" s="722"/>
      <c r="M407" s="722"/>
      <c r="N407" s="722"/>
      <c r="O407" s="723"/>
      <c r="P407" s="152"/>
      <c r="Q407" s="81"/>
      <c r="R407" s="50">
        <f t="shared" si="39"/>
        <v>0</v>
      </c>
      <c r="AB407" s="494"/>
    </row>
    <row r="408" spans="1:28" x14ac:dyDescent="0.2">
      <c r="B408" s="648"/>
      <c r="C408" s="649"/>
      <c r="D408" s="721"/>
      <c r="E408" s="722"/>
      <c r="F408" s="722"/>
      <c r="G408" s="722"/>
      <c r="H408" s="722"/>
      <c r="I408" s="722"/>
      <c r="J408" s="722"/>
      <c r="K408" s="722"/>
      <c r="L408" s="722"/>
      <c r="M408" s="722"/>
      <c r="N408" s="722"/>
      <c r="O408" s="723"/>
      <c r="P408" s="152"/>
      <c r="Q408" s="81"/>
      <c r="R408" s="50">
        <f t="shared" si="39"/>
        <v>0</v>
      </c>
      <c r="AB408" s="494"/>
    </row>
    <row r="409" spans="1:28" x14ac:dyDescent="0.2">
      <c r="B409" s="648"/>
      <c r="C409" s="649"/>
      <c r="D409" s="721"/>
      <c r="E409" s="722"/>
      <c r="F409" s="722"/>
      <c r="G409" s="722"/>
      <c r="H409" s="722"/>
      <c r="I409" s="722"/>
      <c r="J409" s="722"/>
      <c r="K409" s="722"/>
      <c r="L409" s="722"/>
      <c r="M409" s="722"/>
      <c r="N409" s="722"/>
      <c r="O409" s="723"/>
      <c r="P409" s="152"/>
      <c r="Q409" s="81"/>
      <c r="R409" s="50">
        <f t="shared" si="39"/>
        <v>0</v>
      </c>
      <c r="AB409" s="494"/>
    </row>
    <row r="410" spans="1:28" x14ac:dyDescent="0.2">
      <c r="B410" s="669"/>
      <c r="C410" s="670"/>
      <c r="D410" s="307"/>
      <c r="E410" s="308"/>
      <c r="F410" s="308"/>
      <c r="G410" s="308"/>
      <c r="H410" s="308"/>
      <c r="I410" s="308"/>
      <c r="J410" s="308"/>
      <c r="K410" s="308"/>
      <c r="L410" s="308"/>
      <c r="M410" s="308"/>
      <c r="N410" s="308"/>
      <c r="O410" s="309"/>
      <c r="P410" s="51"/>
      <c r="Q410" s="49"/>
      <c r="R410" s="11"/>
      <c r="AB410" s="494"/>
    </row>
    <row r="411" spans="1:28" ht="12.75" x14ac:dyDescent="0.2">
      <c r="B411" s="17"/>
      <c r="C411" s="10"/>
      <c r="D411" s="17"/>
      <c r="E411" s="10"/>
      <c r="F411" s="10"/>
      <c r="G411" s="12"/>
      <c r="H411" s="12"/>
      <c r="I411" s="12"/>
      <c r="J411" s="8"/>
      <c r="K411" s="12"/>
      <c r="L411" s="12"/>
      <c r="M411" s="12"/>
      <c r="N411" s="8"/>
      <c r="O411" s="8"/>
      <c r="P411" s="292"/>
      <c r="Q411" s="7"/>
      <c r="R411" s="72"/>
      <c r="AB411" s="494"/>
    </row>
    <row r="412" spans="1:28" ht="12.75" x14ac:dyDescent="0.2">
      <c r="B412" s="4"/>
      <c r="D412" s="4"/>
      <c r="G412"/>
      <c r="H412"/>
      <c r="I412"/>
      <c r="K412"/>
      <c r="L412"/>
      <c r="M412"/>
      <c r="R412" s="5"/>
      <c r="AB412" s="494"/>
    </row>
    <row r="413" spans="1:28" ht="12.75" x14ac:dyDescent="0.2">
      <c r="B413" s="20"/>
      <c r="C413" s="24"/>
      <c r="D413" s="20"/>
      <c r="E413" s="24"/>
      <c r="F413" s="24"/>
      <c r="G413"/>
      <c r="H413"/>
      <c r="I413"/>
      <c r="K413"/>
      <c r="L413"/>
      <c r="M413"/>
      <c r="Q413" s="24"/>
      <c r="R413" s="63"/>
      <c r="AB413" s="494"/>
    </row>
    <row r="414" spans="1:28" ht="13.5" thickBot="1" x14ac:dyDescent="0.25">
      <c r="B414" s="4"/>
      <c r="D414" s="4"/>
      <c r="G414"/>
      <c r="H414"/>
      <c r="I414"/>
      <c r="K414"/>
      <c r="L414"/>
      <c r="M414"/>
      <c r="R414" s="5"/>
      <c r="AB414" s="494"/>
    </row>
    <row r="415" spans="1:28" ht="13.5" thickBot="1" x14ac:dyDescent="0.25">
      <c r="A415"/>
      <c r="B415" s="289"/>
      <c r="C415" s="548"/>
      <c r="D415" s="290"/>
      <c r="E415" s="27"/>
      <c r="F415" s="40"/>
      <c r="G415" s="40"/>
      <c r="H415" s="40"/>
      <c r="I415" s="40"/>
      <c r="J415" s="40"/>
      <c r="K415" s="40"/>
      <c r="L415" s="290"/>
      <c r="M415" s="290"/>
      <c r="N415" s="40"/>
      <c r="O415" s="40"/>
      <c r="P415" s="291" t="s">
        <v>6</v>
      </c>
      <c r="Q415" s="737">
        <f>SUM(R386:R409)</f>
        <v>0</v>
      </c>
      <c r="R415" s="738"/>
      <c r="AB415" s="494"/>
    </row>
    <row r="416" spans="1:28" ht="12.75" x14ac:dyDescent="0.2">
      <c r="A416"/>
      <c r="G416"/>
      <c r="J416" s="125"/>
      <c r="AB416" s="494"/>
    </row>
    <row r="417" spans="1:28" ht="12.75" x14ac:dyDescent="0.2">
      <c r="A417"/>
      <c r="B417" s="38"/>
      <c r="F417"/>
      <c r="G417"/>
      <c r="AB417" s="494"/>
    </row>
    <row r="418" spans="1:28" ht="12.75" x14ac:dyDescent="0.2">
      <c r="A418"/>
      <c r="C418" s="28"/>
      <c r="D418" s="28"/>
      <c r="F418"/>
      <c r="G418"/>
      <c r="AB418" s="494"/>
    </row>
    <row r="419" spans="1:28" ht="12.75" x14ac:dyDescent="0.2">
      <c r="A419"/>
      <c r="C419" s="28"/>
      <c r="D419" s="28"/>
      <c r="F419"/>
      <c r="G419"/>
      <c r="AB419" s="494"/>
    </row>
    <row r="420" spans="1:28" ht="12.75" x14ac:dyDescent="0.2">
      <c r="A420"/>
      <c r="B420"/>
      <c r="C420"/>
      <c r="D420"/>
      <c r="E420"/>
      <c r="F420"/>
      <c r="G420"/>
      <c r="AB420" s="494"/>
    </row>
    <row r="421" spans="1:28" ht="12.75" x14ac:dyDescent="0.2">
      <c r="A421"/>
      <c r="B421"/>
      <c r="C421"/>
      <c r="D421"/>
      <c r="E421"/>
      <c r="F421"/>
      <c r="G421"/>
      <c r="H421"/>
      <c r="I421" s="122"/>
      <c r="AB421" s="494"/>
    </row>
    <row r="422" spans="1:28" ht="12.75" x14ac:dyDescent="0.2">
      <c r="A422"/>
      <c r="B422"/>
      <c r="C422"/>
      <c r="D422"/>
      <c r="E422"/>
      <c r="F422"/>
      <c r="G422"/>
      <c r="H422"/>
      <c r="AB422" s="494"/>
    </row>
    <row r="423" spans="1:28" ht="12.75" x14ac:dyDescent="0.2">
      <c r="A423" s="28"/>
      <c r="B423" s="28"/>
      <c r="C423"/>
      <c r="D423"/>
      <c r="E423"/>
      <c r="F423"/>
      <c r="G423" s="126"/>
      <c r="H423"/>
      <c r="K423" s="62"/>
      <c r="AB423" s="494"/>
    </row>
    <row r="424" spans="1:28" ht="12.75" x14ac:dyDescent="0.2">
      <c r="C424" s="22"/>
      <c r="D424" s="22"/>
      <c r="E424" s="22"/>
      <c r="F424" s="22"/>
      <c r="G424" s="22"/>
      <c r="H424" s="28"/>
      <c r="I424" s="28"/>
      <c r="K424" s="62"/>
      <c r="L424" s="28"/>
      <c r="M424" s="28"/>
      <c r="N424" s="28"/>
      <c r="O424" s="28"/>
      <c r="P424" s="28"/>
      <c r="AB424" s="494"/>
    </row>
    <row r="425" spans="1:28" ht="12.75" x14ac:dyDescent="0.2">
      <c r="G425" s="28"/>
      <c r="H425" s="28"/>
      <c r="I425" s="28"/>
      <c r="K425" s="62"/>
      <c r="L425" s="28"/>
      <c r="M425" s="28"/>
      <c r="N425" s="28"/>
      <c r="O425" s="28"/>
      <c r="P425" s="28"/>
      <c r="AB425" s="494"/>
    </row>
    <row r="426" spans="1:28" ht="12.75" x14ac:dyDescent="0.2">
      <c r="A426" s="28"/>
      <c r="G426" s="28"/>
      <c r="H426" s="29"/>
      <c r="I426" s="29"/>
      <c r="K426" s="62"/>
      <c r="L426" s="28"/>
      <c r="M426" s="28"/>
      <c r="N426" s="28"/>
      <c r="O426" s="28"/>
      <c r="P426" s="28"/>
      <c r="AB426" s="494"/>
    </row>
    <row r="427" spans="1:28" ht="12.75" x14ac:dyDescent="0.2">
      <c r="A427" s="28"/>
      <c r="H427" s="29"/>
      <c r="I427" s="29"/>
      <c r="O427" s="28"/>
      <c r="P427" s="28"/>
      <c r="AB427" s="494"/>
    </row>
    <row r="428" spans="1:28" ht="12.75" x14ac:dyDescent="0.2">
      <c r="E428" s="617"/>
      <c r="F428" s="617"/>
      <c r="G428" s="617"/>
      <c r="H428" s="66"/>
      <c r="O428" s="28"/>
      <c r="P428" s="28"/>
      <c r="AB428" s="494"/>
    </row>
    <row r="429" spans="1:28" ht="12.75" customHeight="1" x14ac:dyDescent="0.2">
      <c r="E429" s="560"/>
      <c r="F429" s="560"/>
      <c r="G429" s="560"/>
      <c r="H429" s="561"/>
      <c r="I429" s="562"/>
      <c r="O429" s="28"/>
      <c r="P429" s="28"/>
      <c r="AB429" s="494"/>
    </row>
    <row r="430" spans="1:28" ht="12.75" x14ac:dyDescent="0.2">
      <c r="A430" s="22"/>
      <c r="B430" s="22"/>
      <c r="C430" s="28"/>
      <c r="D430" s="28"/>
      <c r="E430" s="28"/>
      <c r="G430" s="560"/>
      <c r="H430" s="66"/>
      <c r="I430" s="563"/>
      <c r="J430" s="22"/>
      <c r="K430" s="62"/>
      <c r="L430" s="22"/>
      <c r="M430" s="32"/>
      <c r="N430" s="31"/>
      <c r="O430" s="32"/>
      <c r="P430" s="32"/>
      <c r="Q430" s="22"/>
      <c r="AB430" s="494"/>
    </row>
    <row r="431" spans="1:28" ht="12.75" x14ac:dyDescent="0.2">
      <c r="C431" s="28"/>
      <c r="D431" s="28"/>
      <c r="E431" s="28"/>
      <c r="F431" s="564"/>
      <c r="G431" s="564"/>
      <c r="H431" s="22"/>
      <c r="I431" s="573"/>
      <c r="J431" s="573"/>
      <c r="K431" s="62"/>
      <c r="M431" s="30"/>
      <c r="N431" s="32"/>
      <c r="O431" s="32"/>
      <c r="P431" s="28"/>
      <c r="R431" s="22"/>
      <c r="AB431" s="494"/>
    </row>
    <row r="432" spans="1:28" ht="12.75" x14ac:dyDescent="0.2">
      <c r="C432" s="28"/>
      <c r="D432" s="28"/>
      <c r="E432" s="28"/>
      <c r="F432" s="28"/>
      <c r="G432" s="30"/>
      <c r="H432" s="69"/>
      <c r="K432" s="62"/>
      <c r="M432" s="30"/>
      <c r="N432" s="32"/>
      <c r="O432" s="32"/>
      <c r="P432" s="28"/>
      <c r="AB432" s="494"/>
    </row>
    <row r="433" spans="1:28" ht="12.75" x14ac:dyDescent="0.2">
      <c r="C433" s="28"/>
      <c r="D433" s="28"/>
      <c r="E433" s="28"/>
      <c r="F433" s="28"/>
      <c r="G433" s="28"/>
      <c r="H433" s="30"/>
      <c r="I433" s="69"/>
      <c r="K433" s="62"/>
      <c r="M433" s="30"/>
      <c r="N433" s="32"/>
      <c r="O433" s="32"/>
      <c r="P433" s="28"/>
      <c r="AB433" s="494"/>
    </row>
    <row r="434" spans="1:28" ht="12.75" x14ac:dyDescent="0.2">
      <c r="C434" s="28"/>
      <c r="D434" s="28"/>
      <c r="E434" s="28"/>
      <c r="F434" s="28"/>
      <c r="G434" s="28"/>
      <c r="H434" s="30"/>
      <c r="I434" s="69"/>
      <c r="K434" s="62"/>
      <c r="M434" s="30"/>
      <c r="N434" s="32"/>
      <c r="O434" s="32"/>
      <c r="P434" s="28"/>
      <c r="AB434" s="494"/>
    </row>
    <row r="435" spans="1:28" ht="12.75" x14ac:dyDescent="0.2">
      <c r="C435" s="28"/>
      <c r="D435" s="28"/>
      <c r="E435" s="28"/>
      <c r="F435" s="28"/>
      <c r="G435" s="28"/>
      <c r="H435" s="30"/>
      <c r="I435" s="69"/>
      <c r="K435" s="62"/>
      <c r="M435" s="30"/>
      <c r="N435" s="32"/>
      <c r="O435" s="32"/>
      <c r="P435" s="28"/>
      <c r="AB435" s="494"/>
    </row>
    <row r="436" spans="1:28" ht="12.75" x14ac:dyDescent="0.2">
      <c r="C436" s="28"/>
      <c r="D436" s="28"/>
      <c r="E436" s="28"/>
      <c r="F436" s="28"/>
      <c r="G436" s="30"/>
      <c r="H436" s="28"/>
      <c r="I436" s="28"/>
      <c r="K436" s="62"/>
      <c r="M436" s="33"/>
      <c r="N436" s="32"/>
      <c r="O436" s="32"/>
      <c r="P436" s="28"/>
      <c r="AB436" s="494"/>
    </row>
    <row r="437" spans="1:28" ht="12.75" x14ac:dyDescent="0.2">
      <c r="C437" s="28"/>
      <c r="D437" s="28"/>
      <c r="E437" s="28"/>
      <c r="F437" s="28"/>
      <c r="G437" s="30"/>
      <c r="H437" s="28"/>
      <c r="I437" s="28"/>
      <c r="K437" s="62"/>
      <c r="M437" s="33"/>
      <c r="N437" s="32"/>
      <c r="O437" s="32"/>
      <c r="P437" s="28"/>
      <c r="AB437" s="494"/>
    </row>
    <row r="438" spans="1:28" ht="12.75" x14ac:dyDescent="0.2">
      <c r="C438" s="28"/>
      <c r="D438" s="28"/>
      <c r="E438" s="28"/>
      <c r="F438" s="28"/>
      <c r="G438" s="30"/>
      <c r="H438" s="127"/>
      <c r="I438" s="28"/>
      <c r="K438" s="62"/>
      <c r="M438" s="33"/>
      <c r="N438" s="32"/>
      <c r="O438" s="32"/>
      <c r="P438" s="28"/>
      <c r="AB438" s="494"/>
    </row>
    <row r="439" spans="1:28" ht="12.75" x14ac:dyDescent="0.2">
      <c r="A439" s="28"/>
      <c r="H439" s="127"/>
      <c r="I439" s="28"/>
      <c r="K439" s="62"/>
      <c r="M439" s="33"/>
      <c r="N439" s="32"/>
      <c r="O439" s="32"/>
      <c r="P439" s="28"/>
      <c r="AB439" s="494"/>
    </row>
    <row r="440" spans="1:28" ht="12.75" x14ac:dyDescent="0.2">
      <c r="C440" s="32"/>
      <c r="D440" s="28"/>
      <c r="E440" s="28"/>
      <c r="F440" s="28"/>
      <c r="G440" s="128"/>
      <c r="H440" s="28"/>
      <c r="I440" s="28"/>
      <c r="K440" s="62"/>
      <c r="M440" s="28"/>
      <c r="N440" s="28"/>
      <c r="O440" s="28"/>
      <c r="P440" s="28"/>
      <c r="AB440" s="494"/>
    </row>
    <row r="441" spans="1:28" ht="12.75" x14ac:dyDescent="0.2">
      <c r="C441" s="38"/>
      <c r="D441" s="28"/>
      <c r="E441" s="28"/>
      <c r="F441" s="28"/>
      <c r="G441" s="128"/>
      <c r="H441" s="127"/>
      <c r="I441" s="28"/>
      <c r="K441" s="62" t="s">
        <v>22</v>
      </c>
      <c r="M441" s="28"/>
      <c r="N441" s="28"/>
      <c r="O441" s="28"/>
      <c r="P441" s="28"/>
      <c r="AB441" s="494"/>
    </row>
    <row r="442" spans="1:28" ht="12.75" x14ac:dyDescent="0.2">
      <c r="A442" s="28"/>
      <c r="B442" s="28"/>
      <c r="C442" s="28"/>
      <c r="D442" s="28"/>
      <c r="E442" s="28"/>
      <c r="F442" s="28"/>
      <c r="G442" s="28"/>
      <c r="H442" s="29"/>
      <c r="I442" s="29"/>
      <c r="J442" s="28"/>
      <c r="K442" s="62"/>
      <c r="L442" s="28"/>
      <c r="M442" s="28"/>
      <c r="N442" s="28"/>
      <c r="O442" s="28"/>
      <c r="P442" s="28"/>
      <c r="Q442" s="28"/>
      <c r="AB442" s="494"/>
    </row>
    <row r="443" spans="1:28" ht="12.75" x14ac:dyDescent="0.2">
      <c r="A443" s="28"/>
      <c r="B443" s="28"/>
      <c r="C443" s="28"/>
      <c r="D443" s="28"/>
      <c r="E443" s="28"/>
      <c r="F443" s="28"/>
      <c r="G443" s="129"/>
      <c r="H443" s="127"/>
      <c r="I443" s="28"/>
      <c r="J443" s="28"/>
      <c r="K443" s="62"/>
      <c r="L443" s="28"/>
      <c r="M443" s="28"/>
      <c r="N443" s="28"/>
      <c r="O443" s="28"/>
      <c r="P443" s="28"/>
      <c r="Q443" s="28"/>
      <c r="R443" s="28"/>
      <c r="AB443" s="494"/>
    </row>
    <row r="444" spans="1:28" ht="12.75" x14ac:dyDescent="0.2">
      <c r="A444" s="28"/>
      <c r="B444" s="28"/>
      <c r="C444" s="74"/>
      <c r="D444" s="74"/>
      <c r="E444" s="74"/>
      <c r="F444" s="74"/>
      <c r="G444" s="129"/>
      <c r="H444" s="127"/>
      <c r="I444" s="28"/>
      <c r="J444" s="28"/>
      <c r="K444" s="62"/>
      <c r="L444" s="28"/>
      <c r="M444" s="28"/>
      <c r="N444" s="28"/>
      <c r="O444" s="28"/>
      <c r="P444" s="28"/>
      <c r="Q444" s="28"/>
      <c r="R444" s="28"/>
      <c r="AB444" s="494"/>
    </row>
    <row r="445" spans="1:28" ht="12.75" x14ac:dyDescent="0.2">
      <c r="A445" s="28"/>
      <c r="B445" s="28"/>
      <c r="C445" s="28"/>
      <c r="D445" s="28"/>
      <c r="E445" s="28"/>
      <c r="F445" s="28"/>
      <c r="G445" s="130"/>
      <c r="H445" s="131"/>
      <c r="I445" s="131"/>
      <c r="J445" s="28"/>
      <c r="K445" s="62"/>
      <c r="L445" s="28"/>
      <c r="M445" s="28"/>
      <c r="N445" s="28"/>
      <c r="O445" s="28"/>
      <c r="P445" s="28"/>
      <c r="Q445" s="28"/>
      <c r="R445" s="28"/>
      <c r="AB445" s="494"/>
    </row>
    <row r="446" spans="1:28" ht="12.75" x14ac:dyDescent="0.2">
      <c r="A446" s="28"/>
      <c r="B446" s="28"/>
      <c r="C446" s="74"/>
      <c r="D446" s="74"/>
      <c r="E446" s="74"/>
      <c r="F446" s="74"/>
      <c r="G446" s="130"/>
      <c r="H446" s="131"/>
      <c r="I446" s="131"/>
      <c r="J446" s="28"/>
      <c r="K446" s="62"/>
      <c r="L446" s="28"/>
      <c r="M446" s="28"/>
      <c r="N446" s="28"/>
      <c r="O446" s="28"/>
      <c r="P446" s="28"/>
      <c r="Q446" s="28"/>
      <c r="R446" s="28"/>
      <c r="AB446" s="494"/>
    </row>
    <row r="447" spans="1:28" ht="12.75" x14ac:dyDescent="0.2">
      <c r="A447" s="28"/>
      <c r="B447" s="28"/>
      <c r="C447" s="28"/>
      <c r="D447" s="28"/>
      <c r="E447" s="28"/>
      <c r="F447" s="28"/>
      <c r="G447" s="28"/>
      <c r="H447" s="28"/>
      <c r="I447" s="131"/>
      <c r="J447" s="28"/>
      <c r="K447" s="62"/>
      <c r="L447" s="28"/>
      <c r="M447" s="28"/>
      <c r="N447" s="29"/>
      <c r="O447" s="29"/>
      <c r="P447" s="29"/>
      <c r="Q447" s="29"/>
      <c r="R447" s="28"/>
      <c r="AB447" s="494"/>
    </row>
    <row r="448" spans="1:28" ht="12.75" x14ac:dyDescent="0.2">
      <c r="A448" s="33"/>
      <c r="B448" s="33"/>
      <c r="C448" s="28"/>
      <c r="D448" s="28"/>
      <c r="E448" s="28"/>
      <c r="F448" s="28"/>
      <c r="G448" s="28"/>
      <c r="H448" s="28"/>
      <c r="I448" s="79"/>
      <c r="J448" s="33"/>
      <c r="K448" s="62"/>
      <c r="L448" s="33"/>
      <c r="M448" s="28"/>
      <c r="N448" s="30"/>
      <c r="O448" s="28"/>
      <c r="P448" s="76"/>
      <c r="Q448" s="33"/>
      <c r="R448" s="29"/>
      <c r="AB448" s="494"/>
    </row>
    <row r="449" spans="1:28" ht="12.75" x14ac:dyDescent="0.2">
      <c r="A449" s="28"/>
      <c r="B449" s="28"/>
      <c r="C449" s="38"/>
      <c r="D449" s="30"/>
      <c r="E449" s="30"/>
      <c r="F449" s="30"/>
      <c r="G449" s="30"/>
      <c r="H449" s="30"/>
      <c r="I449" s="30"/>
      <c r="J449" s="28"/>
      <c r="K449" s="62"/>
      <c r="L449" s="28"/>
      <c r="M449" s="34"/>
      <c r="N449" s="34"/>
      <c r="O449" s="37"/>
      <c r="P449" s="34"/>
      <c r="Q449" s="28"/>
      <c r="R449" s="33"/>
      <c r="AB449" s="494"/>
    </row>
    <row r="450" spans="1:28" ht="12.75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62"/>
      <c r="L450" s="28"/>
      <c r="M450" s="28"/>
      <c r="N450" s="28"/>
      <c r="O450" s="28"/>
      <c r="P450" s="28"/>
      <c r="Q450" s="28"/>
      <c r="R450" s="28"/>
      <c r="AB450" s="494"/>
    </row>
    <row r="451" spans="1:28" ht="12.75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62"/>
      <c r="L451" s="28"/>
      <c r="M451" s="28"/>
      <c r="N451" s="30"/>
      <c r="O451" s="30"/>
      <c r="P451" s="28"/>
      <c r="Q451" s="28"/>
      <c r="R451" s="28"/>
      <c r="AB451" s="494"/>
    </row>
    <row r="452" spans="1:28" ht="12.75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62"/>
      <c r="L452" s="28"/>
      <c r="M452" s="28"/>
      <c r="N452" s="30"/>
      <c r="O452" s="30"/>
      <c r="P452" s="28"/>
      <c r="Q452" s="28"/>
      <c r="R452" s="28"/>
      <c r="AB452" s="494"/>
    </row>
    <row r="453" spans="1:28" ht="12.75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62"/>
      <c r="L453" s="28"/>
      <c r="M453" s="28"/>
      <c r="N453" s="30"/>
      <c r="O453" s="30"/>
      <c r="P453" s="28"/>
      <c r="Q453" s="28"/>
      <c r="R453" s="28"/>
      <c r="AB453" s="494"/>
    </row>
    <row r="454" spans="1:28" ht="12.75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62"/>
      <c r="L454" s="28"/>
      <c r="M454" s="28"/>
      <c r="N454" s="30"/>
      <c r="O454" s="30"/>
      <c r="P454" s="28"/>
      <c r="Q454" s="28"/>
      <c r="R454" s="28"/>
      <c r="AB454" s="494"/>
    </row>
    <row r="455" spans="1:28" ht="12.75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62"/>
      <c r="L455" s="28"/>
      <c r="M455" s="28"/>
      <c r="N455" s="28"/>
      <c r="O455" s="28"/>
      <c r="P455" s="28"/>
      <c r="Q455" s="28"/>
      <c r="R455" s="28"/>
      <c r="AB455" s="494"/>
    </row>
    <row r="456" spans="1:28" ht="12.75" customHeight="1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62"/>
      <c r="L456" s="28"/>
      <c r="M456" s="28"/>
      <c r="N456" s="28"/>
      <c r="O456" s="28"/>
      <c r="P456" s="28"/>
      <c r="Q456" s="28"/>
      <c r="R456" s="28"/>
    </row>
    <row r="457" spans="1:28" ht="12.75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62"/>
      <c r="L457" s="28"/>
      <c r="M457" s="28"/>
      <c r="N457" s="28"/>
      <c r="O457" s="28"/>
      <c r="P457" s="28"/>
      <c r="Q457" s="28"/>
      <c r="R457" s="28"/>
    </row>
    <row r="458" spans="1:28" ht="12.75" x14ac:dyDescent="0.2">
      <c r="A458" s="28"/>
      <c r="B458" s="28"/>
      <c r="C458" s="38"/>
      <c r="D458" s="28"/>
      <c r="E458" s="28"/>
      <c r="F458" s="28"/>
      <c r="G458" s="28"/>
      <c r="H458" s="28"/>
      <c r="I458" s="28"/>
      <c r="J458" s="28"/>
      <c r="K458" s="62"/>
      <c r="L458" s="28"/>
      <c r="M458" s="28"/>
      <c r="N458" s="28"/>
      <c r="O458" s="28"/>
      <c r="P458" s="28"/>
      <c r="Q458" s="28"/>
      <c r="R458" s="28"/>
    </row>
    <row r="459" spans="1:28" ht="12.75" customHeight="1" x14ac:dyDescent="0.2">
      <c r="A459" s="28"/>
      <c r="B459" s="28"/>
      <c r="C459" s="38"/>
      <c r="D459" s="28"/>
      <c r="E459" s="28"/>
      <c r="F459" s="28"/>
      <c r="G459" s="29"/>
      <c r="H459" s="28"/>
      <c r="I459" s="28"/>
      <c r="J459" s="28"/>
      <c r="K459" s="62"/>
      <c r="L459" s="28"/>
      <c r="M459" s="28"/>
      <c r="N459" s="28"/>
      <c r="O459" s="28"/>
      <c r="P459" s="28"/>
      <c r="Q459" s="28"/>
      <c r="R459" s="28"/>
    </row>
    <row r="460" spans="1:28" ht="12.75" customHeight="1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62"/>
      <c r="L460" s="28"/>
      <c r="M460" s="28"/>
      <c r="N460" s="28"/>
      <c r="O460" s="28"/>
      <c r="P460" s="28"/>
      <c r="Q460" s="28"/>
      <c r="R460" s="28"/>
    </row>
    <row r="461" spans="1:28" ht="12.75" x14ac:dyDescent="0.2">
      <c r="A461" s="28"/>
      <c r="B461" s="28"/>
      <c r="C461" s="38"/>
      <c r="D461" s="28"/>
      <c r="E461" s="28"/>
      <c r="F461" s="28"/>
      <c r="G461" s="28"/>
      <c r="H461" s="28"/>
      <c r="I461" s="28"/>
      <c r="J461" s="28"/>
      <c r="K461" s="62"/>
      <c r="L461" s="28"/>
      <c r="M461" s="28"/>
      <c r="N461" s="28"/>
      <c r="O461" s="28"/>
      <c r="P461" s="28"/>
      <c r="Q461" s="28"/>
      <c r="R461" s="28"/>
    </row>
    <row r="462" spans="1:28" ht="24" customHeight="1" x14ac:dyDescent="0.2">
      <c r="A462" s="28"/>
      <c r="B462" s="28"/>
      <c r="C462" s="38"/>
      <c r="D462" s="28"/>
      <c r="E462" s="28"/>
      <c r="F462" s="28"/>
      <c r="G462" s="29"/>
      <c r="H462" s="61"/>
      <c r="I462" s="61"/>
      <c r="J462" s="28"/>
      <c r="K462" s="28"/>
      <c r="L462" s="28"/>
      <c r="M462" s="28"/>
      <c r="N462" s="28"/>
      <c r="O462" s="28"/>
      <c r="P462" s="28"/>
      <c r="Q462" s="28"/>
      <c r="R462" s="28"/>
    </row>
    <row r="463" spans="1:28" ht="12.75" x14ac:dyDescent="0.2">
      <c r="A463" s="28"/>
      <c r="B463" s="28"/>
      <c r="C463" s="28"/>
      <c r="D463" s="28"/>
      <c r="E463" s="28"/>
      <c r="F463" s="28"/>
      <c r="G463" s="28"/>
      <c r="H463" s="61"/>
      <c r="I463" s="61"/>
      <c r="J463" s="28"/>
      <c r="K463" s="28"/>
      <c r="L463" s="28"/>
      <c r="M463" s="28"/>
      <c r="N463" s="28"/>
      <c r="O463" s="28"/>
      <c r="P463" s="28"/>
      <c r="Q463" s="28"/>
      <c r="R463" s="28"/>
    </row>
    <row r="464" spans="1:28" ht="12.75" x14ac:dyDescent="0.2">
      <c r="A464" s="28"/>
      <c r="B464" s="28"/>
      <c r="C464" s="38"/>
      <c r="D464" s="28"/>
      <c r="E464" s="28"/>
      <c r="F464" s="28"/>
      <c r="G464" s="29"/>
      <c r="H464" s="61"/>
      <c r="I464" s="61"/>
      <c r="J464" s="28"/>
      <c r="K464" s="28"/>
      <c r="L464" s="28"/>
      <c r="M464" s="28"/>
      <c r="N464" s="28"/>
      <c r="O464" s="28"/>
      <c r="P464" s="28"/>
      <c r="Q464" s="28"/>
      <c r="R464" s="28"/>
    </row>
    <row r="465" spans="1:18" ht="13.5" customHeight="1" x14ac:dyDescent="0.2">
      <c r="A465"/>
      <c r="B465"/>
      <c r="C465" s="28"/>
      <c r="D465" s="28"/>
      <c r="E465" s="28"/>
      <c r="F465" s="28"/>
      <c r="G465" s="28"/>
      <c r="H465" s="28"/>
      <c r="I465" s="71"/>
      <c r="J465" s="28"/>
      <c r="R465" s="28"/>
    </row>
    <row r="466" spans="1:18" ht="12.75" x14ac:dyDescent="0.2">
      <c r="A466"/>
      <c r="B466"/>
      <c r="C466" s="28"/>
      <c r="D466" s="28"/>
      <c r="E466" s="28"/>
      <c r="F466" s="28"/>
      <c r="G466" s="28"/>
      <c r="H466" s="28"/>
      <c r="I466" s="69"/>
      <c r="J466" s="28"/>
    </row>
    <row r="467" spans="1:18" ht="12.75" x14ac:dyDescent="0.2">
      <c r="A467"/>
      <c r="B467"/>
      <c r="C467"/>
      <c r="D467"/>
      <c r="E467"/>
      <c r="F467"/>
      <c r="G467"/>
      <c r="H467"/>
    </row>
    <row r="468" spans="1:18" ht="12.75" x14ac:dyDescent="0.2">
      <c r="A468"/>
      <c r="B468"/>
      <c r="C468"/>
      <c r="D468"/>
      <c r="E468"/>
      <c r="F468"/>
      <c r="G468"/>
      <c r="H468"/>
    </row>
    <row r="469" spans="1:18" ht="12.75" x14ac:dyDescent="0.2">
      <c r="A469"/>
      <c r="B469"/>
      <c r="C469"/>
      <c r="D469"/>
      <c r="E469"/>
      <c r="F469"/>
      <c r="G469"/>
      <c r="H469"/>
    </row>
    <row r="470" spans="1:18" ht="12.75" x14ac:dyDescent="0.2">
      <c r="A470"/>
      <c r="B470"/>
      <c r="C470"/>
      <c r="D470"/>
      <c r="E470"/>
      <c r="F470"/>
      <c r="G470"/>
      <c r="H470"/>
      <c r="I470" s="22"/>
      <c r="J470" s="22"/>
      <c r="K470" s="22"/>
      <c r="L470" s="22"/>
      <c r="M470" s="22"/>
      <c r="N470" s="22"/>
      <c r="O470" s="22"/>
      <c r="P470" s="22"/>
      <c r="Q470" s="22"/>
    </row>
    <row r="471" spans="1:18" ht="12.75" x14ac:dyDescent="0.2">
      <c r="H471"/>
      <c r="R471" s="22"/>
    </row>
    <row r="472" spans="1:18" ht="12.75" x14ac:dyDescent="0.2">
      <c r="H472"/>
    </row>
    <row r="473" spans="1:18" ht="12.75" x14ac:dyDescent="0.2">
      <c r="H473"/>
    </row>
    <row r="480" spans="1:18" ht="12.75" customHeight="1" x14ac:dyDescent="0.2"/>
    <row r="482" spans="1:18" ht="12" customHeight="1" x14ac:dyDescent="0.2"/>
    <row r="484" spans="1:18" ht="26.25" customHeight="1" x14ac:dyDescent="0.2"/>
    <row r="487" spans="1:18" ht="12.75" x14ac:dyDescent="0.2">
      <c r="A487"/>
      <c r="B487"/>
      <c r="C487"/>
      <c r="D487"/>
      <c r="E487"/>
      <c r="F487"/>
      <c r="G487"/>
      <c r="I487" s="22"/>
      <c r="J487" s="22"/>
      <c r="K487" s="22"/>
      <c r="L487" s="22"/>
      <c r="M487" s="22"/>
      <c r="N487" s="22"/>
      <c r="O487" s="22"/>
      <c r="P487" s="22"/>
      <c r="Q487" s="22"/>
    </row>
    <row r="488" spans="1:18" ht="12.75" x14ac:dyDescent="0.2">
      <c r="A488"/>
      <c r="B488"/>
      <c r="C488"/>
      <c r="D488"/>
      <c r="E488"/>
      <c r="F488"/>
      <c r="G488"/>
      <c r="R488" s="22"/>
    </row>
    <row r="489" spans="1:18" ht="12.75" x14ac:dyDescent="0.2">
      <c r="A489"/>
      <c r="B489"/>
      <c r="C489"/>
      <c r="D489"/>
      <c r="E489"/>
      <c r="F489"/>
      <c r="G489"/>
    </row>
    <row r="490" spans="1:18" ht="12.75" x14ac:dyDescent="0.2">
      <c r="A490"/>
      <c r="B490"/>
      <c r="C490"/>
      <c r="D490"/>
      <c r="E490"/>
      <c r="F490"/>
      <c r="G490"/>
      <c r="H490"/>
    </row>
    <row r="491" spans="1:18" ht="12.75" x14ac:dyDescent="0.2">
      <c r="A491"/>
      <c r="B491"/>
      <c r="C491"/>
      <c r="D491"/>
      <c r="E491"/>
      <c r="F491"/>
      <c r="G491"/>
      <c r="H491"/>
    </row>
    <row r="492" spans="1:18" ht="12.75" x14ac:dyDescent="0.2">
      <c r="A492"/>
      <c r="B492"/>
      <c r="C492"/>
      <c r="D492"/>
      <c r="E492"/>
      <c r="F492"/>
      <c r="G492"/>
      <c r="H492"/>
    </row>
    <row r="493" spans="1:18" ht="12.75" x14ac:dyDescent="0.2">
      <c r="A493"/>
      <c r="B493"/>
      <c r="C493"/>
      <c r="D493"/>
      <c r="E493"/>
      <c r="F493"/>
      <c r="G493"/>
      <c r="H493"/>
    </row>
    <row r="494" spans="1:18" ht="12.75" x14ac:dyDescent="0.2">
      <c r="A494"/>
      <c r="B494"/>
      <c r="C494"/>
      <c r="D494"/>
      <c r="E494"/>
      <c r="F494"/>
      <c r="G494"/>
      <c r="H494"/>
    </row>
    <row r="495" spans="1:18" ht="12.75" x14ac:dyDescent="0.2">
      <c r="A495"/>
      <c r="B495"/>
      <c r="C495"/>
      <c r="D495"/>
      <c r="E495"/>
      <c r="F495"/>
      <c r="G495"/>
      <c r="H495"/>
    </row>
    <row r="496" spans="1:18" ht="12.75" x14ac:dyDescent="0.2">
      <c r="A496"/>
      <c r="B496"/>
      <c r="C496"/>
      <c r="D496"/>
      <c r="E496"/>
      <c r="F496"/>
      <c r="G496"/>
      <c r="H496"/>
    </row>
    <row r="497" spans="1:18" ht="12.75" x14ac:dyDescent="0.2">
      <c r="A497"/>
      <c r="B497"/>
      <c r="C497"/>
      <c r="D497"/>
      <c r="E497"/>
      <c r="F497"/>
      <c r="G497"/>
      <c r="H497"/>
    </row>
    <row r="498" spans="1:18" ht="12.75" x14ac:dyDescent="0.2">
      <c r="A498"/>
      <c r="B498"/>
      <c r="C498"/>
      <c r="D498"/>
      <c r="E498"/>
      <c r="F498"/>
      <c r="G498"/>
      <c r="H498"/>
    </row>
    <row r="499" spans="1:18" ht="12.75" x14ac:dyDescent="0.2">
      <c r="A499"/>
      <c r="B499"/>
      <c r="C499"/>
      <c r="D499"/>
      <c r="E499"/>
      <c r="F499"/>
      <c r="G499"/>
      <c r="H499"/>
    </row>
    <row r="500" spans="1:18" ht="12.75" x14ac:dyDescent="0.2">
      <c r="A500"/>
      <c r="B500"/>
      <c r="C500"/>
      <c r="D500"/>
      <c r="E500"/>
      <c r="F500"/>
      <c r="G500"/>
      <c r="H500"/>
    </row>
    <row r="501" spans="1:18" ht="12.75" x14ac:dyDescent="0.2">
      <c r="A501"/>
      <c r="B501"/>
      <c r="C501"/>
      <c r="D501"/>
      <c r="E501"/>
      <c r="F501"/>
      <c r="G501"/>
      <c r="H501"/>
    </row>
    <row r="502" spans="1:18" ht="12.75" x14ac:dyDescent="0.2">
      <c r="A502"/>
      <c r="B502"/>
      <c r="C502"/>
      <c r="D502"/>
      <c r="E502"/>
      <c r="F502"/>
      <c r="G502"/>
      <c r="H502"/>
    </row>
    <row r="503" spans="1:18" ht="12.75" x14ac:dyDescent="0.2">
      <c r="A503"/>
      <c r="B503"/>
      <c r="C503"/>
      <c r="D503"/>
      <c r="E503"/>
      <c r="F503"/>
      <c r="G503"/>
      <c r="H503"/>
      <c r="I503" s="22"/>
      <c r="J503" s="22"/>
      <c r="K503" s="22"/>
      <c r="L503" s="22"/>
      <c r="M503" s="22"/>
      <c r="N503" s="22"/>
      <c r="O503" s="22"/>
      <c r="P503" s="22"/>
      <c r="Q503" s="22"/>
    </row>
    <row r="504" spans="1:18" ht="12.75" x14ac:dyDescent="0.2">
      <c r="H504"/>
      <c r="R504" s="22"/>
    </row>
    <row r="505" spans="1:18" ht="12.75" x14ac:dyDescent="0.2">
      <c r="H505"/>
    </row>
    <row r="506" spans="1:18" ht="12.75" x14ac:dyDescent="0.2">
      <c r="H506"/>
    </row>
    <row r="507" spans="1:18" ht="12.75" x14ac:dyDescent="0.2">
      <c r="A507"/>
      <c r="B507"/>
      <c r="C507"/>
      <c r="D507" s="22"/>
      <c r="E507" s="22"/>
      <c r="F507" s="22"/>
      <c r="G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1:18" ht="12.75" x14ac:dyDescent="0.2">
      <c r="A508"/>
      <c r="B508"/>
      <c r="C508"/>
      <c r="D508"/>
      <c r="E508"/>
      <c r="F508"/>
      <c r="G508"/>
      <c r="I508"/>
      <c r="R508" s="22"/>
    </row>
    <row r="509" spans="1:18" ht="12.75" x14ac:dyDescent="0.2">
      <c r="A509"/>
      <c r="B509"/>
      <c r="C509"/>
      <c r="D509"/>
      <c r="E509"/>
      <c r="F509"/>
      <c r="G509"/>
      <c r="I509"/>
    </row>
    <row r="510" spans="1:18" ht="12.75" x14ac:dyDescent="0.2">
      <c r="A510"/>
      <c r="B510"/>
      <c r="C510"/>
      <c r="D510"/>
      <c r="E510"/>
      <c r="F510"/>
      <c r="G510"/>
      <c r="H510" s="22"/>
      <c r="I510"/>
    </row>
    <row r="511" spans="1:18" ht="12.75" x14ac:dyDescent="0.2">
      <c r="A511"/>
      <c r="B511"/>
      <c r="C511"/>
      <c r="D511"/>
      <c r="E511"/>
      <c r="F511"/>
      <c r="G511"/>
      <c r="H511"/>
      <c r="I511"/>
    </row>
    <row r="512" spans="1:18" ht="12.75" x14ac:dyDescent="0.2">
      <c r="A512"/>
      <c r="B512"/>
      <c r="C512"/>
      <c r="D512"/>
      <c r="E512"/>
      <c r="F512"/>
      <c r="G512"/>
      <c r="H512"/>
      <c r="I512"/>
    </row>
    <row r="513" spans="1:27" s="22" customFormat="1" ht="12.75" x14ac:dyDescent="0.2">
      <c r="A513"/>
      <c r="B513"/>
      <c r="C513"/>
      <c r="D513"/>
      <c r="E513"/>
      <c r="F513"/>
      <c r="G513"/>
      <c r="H513"/>
      <c r="I513"/>
      <c r="J513" s="3"/>
      <c r="K513" s="3"/>
      <c r="L513" s="3"/>
      <c r="M513" s="3"/>
      <c r="N513" s="3"/>
      <c r="O513" s="3"/>
      <c r="P513" s="3"/>
      <c r="Q513" s="3"/>
      <c r="R513" s="3"/>
      <c r="U513" s="498"/>
      <c r="V513" s="498"/>
      <c r="W513" s="498"/>
      <c r="X513" s="498"/>
      <c r="Y513" s="498"/>
      <c r="Z513" s="498"/>
      <c r="AA513" s="498"/>
    </row>
    <row r="514" spans="1:27" s="22" customFormat="1" ht="12.75" x14ac:dyDescent="0.2">
      <c r="A514"/>
      <c r="B514"/>
      <c r="C514"/>
      <c r="D514"/>
      <c r="E514"/>
      <c r="F514"/>
      <c r="G514"/>
      <c r="H514"/>
      <c r="I514"/>
      <c r="J514" s="3"/>
      <c r="K514" s="3"/>
      <c r="L514" s="3"/>
      <c r="M514" s="3"/>
      <c r="N514" s="3"/>
      <c r="O514" s="3"/>
      <c r="P514" s="3"/>
      <c r="Q514" s="3"/>
      <c r="R514" s="3"/>
      <c r="U514" s="498"/>
      <c r="V514" s="498"/>
      <c r="W514" s="498"/>
      <c r="X514" s="498"/>
      <c r="Y514" s="498"/>
      <c r="Z514" s="498"/>
      <c r="AA514" s="498"/>
    </row>
    <row r="515" spans="1:27" s="22" customFormat="1" ht="12.75" customHeight="1" x14ac:dyDescent="0.2">
      <c r="A515"/>
      <c r="B515"/>
      <c r="C515"/>
      <c r="D515"/>
      <c r="E515"/>
      <c r="F515"/>
      <c r="G515"/>
      <c r="H515"/>
      <c r="I515"/>
      <c r="J515" s="3"/>
      <c r="K515" s="3"/>
      <c r="L515" s="3"/>
      <c r="M515" s="3"/>
      <c r="N515" s="3"/>
      <c r="O515" s="3"/>
      <c r="P515" s="3"/>
      <c r="Q515" s="3"/>
      <c r="R515" s="3"/>
      <c r="U515" s="498"/>
      <c r="V515" s="498"/>
      <c r="W515" s="498"/>
      <c r="X515" s="498"/>
      <c r="Y515" s="498"/>
      <c r="Z515" s="498"/>
      <c r="AA515" s="498"/>
    </row>
    <row r="516" spans="1:27" s="22" customFormat="1" ht="12.75" x14ac:dyDescent="0.2">
      <c r="A516"/>
      <c r="B516"/>
      <c r="C516"/>
      <c r="D516"/>
      <c r="E516"/>
      <c r="F516"/>
      <c r="G516"/>
      <c r="H516"/>
      <c r="I516"/>
      <c r="J516" s="3"/>
      <c r="K516" s="3"/>
      <c r="L516" s="3"/>
      <c r="M516" s="3"/>
      <c r="N516" s="3"/>
      <c r="O516" s="3"/>
      <c r="P516" s="3"/>
      <c r="Q516" s="3"/>
      <c r="R516" s="3"/>
      <c r="U516" s="498"/>
      <c r="V516" s="498"/>
      <c r="W516" s="498"/>
      <c r="X516" s="498"/>
      <c r="Y516" s="498"/>
      <c r="Z516" s="498"/>
      <c r="AA516" s="498"/>
    </row>
    <row r="517" spans="1:27" s="22" customFormat="1" ht="12.75" x14ac:dyDescent="0.2">
      <c r="A517"/>
      <c r="B517"/>
      <c r="C517"/>
      <c r="D517"/>
      <c r="E517"/>
      <c r="F517"/>
      <c r="G517"/>
      <c r="H517"/>
      <c r="I517"/>
      <c r="J517" s="3"/>
      <c r="K517" s="3"/>
      <c r="L517" s="3"/>
      <c r="M517" s="3"/>
      <c r="N517" s="3"/>
      <c r="O517" s="3"/>
      <c r="P517" s="3"/>
      <c r="Q517" s="3"/>
      <c r="R517" s="3"/>
      <c r="U517" s="498"/>
      <c r="V517" s="498"/>
      <c r="W517" s="498"/>
      <c r="X517" s="498"/>
      <c r="Y517" s="498"/>
      <c r="Z517" s="498"/>
      <c r="AA517" s="498"/>
    </row>
    <row r="518" spans="1:27" s="22" customFormat="1" ht="12.75" x14ac:dyDescent="0.2">
      <c r="A518"/>
      <c r="B518"/>
      <c r="C518"/>
      <c r="D518"/>
      <c r="E518"/>
      <c r="F518"/>
      <c r="G518"/>
      <c r="H518"/>
      <c r="I518"/>
      <c r="J518" s="3"/>
      <c r="K518" s="3"/>
      <c r="L518" s="3"/>
      <c r="M518" s="3"/>
      <c r="N518" s="3"/>
      <c r="O518" s="3"/>
      <c r="P518" s="3"/>
      <c r="Q518" s="3"/>
      <c r="R518" s="3"/>
      <c r="U518" s="498"/>
      <c r="V518" s="498"/>
      <c r="W518" s="498"/>
      <c r="X518" s="498"/>
      <c r="Y518" s="498"/>
      <c r="Z518" s="498"/>
      <c r="AA518" s="498"/>
    </row>
    <row r="519" spans="1:27" s="22" customFormat="1" ht="24" customHeight="1" x14ac:dyDescent="0.2">
      <c r="A519"/>
      <c r="B519"/>
      <c r="C519"/>
      <c r="D519"/>
      <c r="E519"/>
      <c r="F519"/>
      <c r="G519"/>
      <c r="H519"/>
      <c r="I519"/>
      <c r="J519" s="3"/>
      <c r="K519" s="3"/>
      <c r="L519" s="3"/>
      <c r="M519" s="3"/>
      <c r="N519" s="3"/>
      <c r="O519" s="3"/>
      <c r="P519" s="3"/>
      <c r="Q519" s="3"/>
      <c r="R519" s="3"/>
      <c r="U519" s="498"/>
      <c r="V519" s="498"/>
      <c r="W519" s="498"/>
      <c r="X519" s="498"/>
      <c r="Y519" s="498"/>
      <c r="Z519" s="498"/>
      <c r="AA519" s="498"/>
    </row>
    <row r="520" spans="1:27" s="22" customFormat="1" ht="12.75" x14ac:dyDescent="0.2">
      <c r="A520"/>
      <c r="B520"/>
      <c r="C520"/>
      <c r="D520"/>
      <c r="E520"/>
      <c r="F520"/>
      <c r="G520"/>
      <c r="H520"/>
      <c r="I520"/>
      <c r="J520" s="3"/>
      <c r="K520" s="3"/>
      <c r="L520" s="3"/>
      <c r="M520" s="3"/>
      <c r="N520" s="3"/>
      <c r="O520" s="3"/>
      <c r="P520" s="3"/>
      <c r="Q520" s="3"/>
      <c r="R520" s="3"/>
      <c r="U520" s="498"/>
      <c r="V520" s="498"/>
      <c r="W520" s="498"/>
      <c r="X520" s="498"/>
      <c r="Y520" s="498"/>
      <c r="Z520" s="498"/>
      <c r="AA520" s="498"/>
    </row>
    <row r="521" spans="1:27" s="22" customFormat="1" ht="12.75" x14ac:dyDescent="0.2">
      <c r="A521"/>
      <c r="B521"/>
      <c r="C521"/>
      <c r="D521"/>
      <c r="E521"/>
      <c r="F521"/>
      <c r="G521"/>
      <c r="H521"/>
      <c r="I521"/>
      <c r="R521" s="3"/>
      <c r="U521" s="498"/>
      <c r="V521" s="498"/>
      <c r="W521" s="498"/>
      <c r="X521" s="498"/>
      <c r="Y521" s="498"/>
      <c r="Z521" s="498"/>
      <c r="AA521" s="498"/>
    </row>
    <row r="522" spans="1:27" s="22" customFormat="1" ht="12.75" x14ac:dyDescent="0.2">
      <c r="A522" s="3"/>
      <c r="B522" s="3"/>
      <c r="C522" s="3"/>
      <c r="D522" s="3"/>
      <c r="E522" s="3"/>
      <c r="F522" s="3"/>
      <c r="G522" s="3"/>
      <c r="H522"/>
      <c r="I522" s="3"/>
      <c r="J522" s="3"/>
      <c r="K522" s="3"/>
      <c r="L522" s="3"/>
      <c r="M522" s="3"/>
      <c r="N522" s="3"/>
      <c r="O522" s="3"/>
      <c r="P522" s="3"/>
      <c r="Q522" s="3"/>
      <c r="U522" s="498"/>
      <c r="V522" s="498"/>
      <c r="W522" s="498"/>
      <c r="X522" s="498"/>
      <c r="Y522" s="498"/>
      <c r="Z522" s="498"/>
      <c r="AA522" s="498"/>
    </row>
    <row r="523" spans="1:27" s="22" customFormat="1" ht="12.75" x14ac:dyDescent="0.2">
      <c r="A523" s="3"/>
      <c r="B523" s="3"/>
      <c r="C523" s="3"/>
      <c r="D523" s="3"/>
      <c r="E523" s="3"/>
      <c r="F523" s="3"/>
      <c r="G523" s="3"/>
      <c r="H523"/>
      <c r="I523" s="3"/>
      <c r="J523" s="3"/>
      <c r="K523" s="3"/>
      <c r="L523" s="3"/>
      <c r="M523" s="3"/>
      <c r="N523" s="3"/>
      <c r="O523" s="3"/>
      <c r="P523" s="3"/>
      <c r="Q523" s="3"/>
      <c r="R523" s="3"/>
      <c r="U523" s="498"/>
      <c r="V523" s="498"/>
      <c r="W523" s="498"/>
      <c r="X523" s="498"/>
      <c r="Y523" s="498"/>
      <c r="Z523" s="498"/>
      <c r="AA523" s="498"/>
    </row>
    <row r="524" spans="1:27" s="22" customFormat="1" ht="12.75" x14ac:dyDescent="0.2">
      <c r="A524" s="3"/>
      <c r="B524" s="3"/>
      <c r="C524" s="3"/>
      <c r="D524" s="3"/>
      <c r="E524" s="3"/>
      <c r="F524" s="3"/>
      <c r="G524" s="3"/>
      <c r="H524"/>
      <c r="I524" s="3"/>
      <c r="J524" s="3"/>
      <c r="K524" s="3"/>
      <c r="L524" s="3"/>
      <c r="M524" s="3"/>
      <c r="N524" s="3"/>
      <c r="O524" s="3"/>
      <c r="P524" s="3"/>
      <c r="Q524" s="3"/>
      <c r="R524" s="3"/>
      <c r="U524" s="498"/>
      <c r="V524" s="498"/>
      <c r="W524" s="498"/>
      <c r="X524" s="498"/>
      <c r="Y524" s="498"/>
      <c r="Z524" s="498"/>
      <c r="AA524" s="498"/>
    </row>
    <row r="525" spans="1:27" s="22" customFormat="1" ht="12.75" x14ac:dyDescent="0.2">
      <c r="A525"/>
      <c r="B525"/>
      <c r="C525"/>
      <c r="D525"/>
      <c r="E525"/>
      <c r="F525"/>
      <c r="G525"/>
      <c r="H525" s="3"/>
      <c r="I525"/>
      <c r="R525" s="3"/>
      <c r="U525" s="498"/>
      <c r="V525" s="498"/>
      <c r="W525" s="498"/>
      <c r="X525" s="498"/>
      <c r="Y525" s="498"/>
      <c r="Z525" s="498"/>
      <c r="AA525" s="498"/>
    </row>
    <row r="526" spans="1:27" s="22" customFormat="1" ht="12.75" x14ac:dyDescent="0.2">
      <c r="A526"/>
      <c r="B526"/>
      <c r="C526"/>
      <c r="D526"/>
      <c r="E526"/>
      <c r="F526"/>
      <c r="G526"/>
      <c r="H526" s="3"/>
      <c r="I526"/>
      <c r="U526" s="498"/>
      <c r="V526" s="498"/>
      <c r="W526" s="498"/>
      <c r="X526" s="498"/>
      <c r="Y526" s="498"/>
      <c r="Z526" s="498"/>
      <c r="AA526" s="498"/>
    </row>
    <row r="527" spans="1:27" s="22" customFormat="1" ht="12.75" x14ac:dyDescent="0.2">
      <c r="A527"/>
      <c r="B527"/>
      <c r="C527"/>
      <c r="D527"/>
      <c r="E527"/>
      <c r="F527"/>
      <c r="G527"/>
      <c r="H527" s="3"/>
      <c r="I527"/>
      <c r="J527" s="3"/>
      <c r="K527" s="3"/>
      <c r="L527" s="3"/>
      <c r="M527" s="3"/>
      <c r="N527" s="3"/>
      <c r="O527" s="3"/>
      <c r="P527" s="3"/>
      <c r="Q527" s="3"/>
      <c r="U527" s="498"/>
      <c r="V527" s="498"/>
      <c r="W527" s="498"/>
      <c r="X527" s="498"/>
      <c r="Y527" s="498"/>
      <c r="Z527" s="498"/>
      <c r="AA527" s="498"/>
    </row>
    <row r="528" spans="1:27" s="22" customFormat="1" ht="12.75" x14ac:dyDescent="0.2">
      <c r="A528"/>
      <c r="B528"/>
      <c r="C528"/>
      <c r="D528"/>
      <c r="E528"/>
      <c r="F528"/>
      <c r="G528"/>
      <c r="H528"/>
      <c r="I528"/>
      <c r="J528" s="3"/>
      <c r="K528" s="3"/>
      <c r="L528" s="3"/>
      <c r="M528" s="3"/>
      <c r="N528" s="3"/>
      <c r="O528" s="3"/>
      <c r="P528" s="3"/>
      <c r="Q528" s="3"/>
      <c r="R528" s="3"/>
      <c r="U528" s="498"/>
      <c r="V528" s="498"/>
      <c r="W528" s="498"/>
      <c r="X528" s="498"/>
      <c r="Y528" s="498"/>
      <c r="Z528" s="498"/>
      <c r="AA528" s="498"/>
    </row>
    <row r="529" spans="1:27" s="22" customFormat="1" ht="12.75" x14ac:dyDescent="0.2">
      <c r="A529"/>
      <c r="B529"/>
      <c r="C529"/>
      <c r="D529"/>
      <c r="E529"/>
      <c r="F529"/>
      <c r="G529"/>
      <c r="H529"/>
      <c r="I529"/>
      <c r="J529" s="3"/>
      <c r="K529" s="3"/>
      <c r="L529" s="3"/>
      <c r="M529" s="3"/>
      <c r="N529" s="3"/>
      <c r="O529" s="3"/>
      <c r="P529" s="3"/>
      <c r="Q529" s="3"/>
      <c r="R529" s="3"/>
      <c r="U529" s="498"/>
      <c r="V529" s="498"/>
      <c r="W529" s="498"/>
      <c r="X529" s="498"/>
      <c r="Y529" s="498"/>
      <c r="Z529" s="498"/>
      <c r="AA529" s="498"/>
    </row>
    <row r="530" spans="1:27" s="22" customFormat="1" ht="12.75" x14ac:dyDescent="0.2">
      <c r="A530"/>
      <c r="B530"/>
      <c r="C530"/>
      <c r="D530"/>
      <c r="E530"/>
      <c r="F530"/>
      <c r="G530"/>
      <c r="H530"/>
      <c r="I530"/>
      <c r="J530" s="3"/>
      <c r="K530" s="3"/>
      <c r="L530" s="3"/>
      <c r="M530" s="3"/>
      <c r="N530" s="3"/>
      <c r="O530" s="3"/>
      <c r="P530" s="3"/>
      <c r="Q530" s="3"/>
      <c r="R530" s="3"/>
      <c r="U530" s="498"/>
      <c r="V530" s="498"/>
      <c r="W530" s="498"/>
      <c r="X530" s="498"/>
      <c r="Y530" s="498"/>
      <c r="Z530" s="498"/>
      <c r="AA530" s="498"/>
    </row>
    <row r="531" spans="1:27" s="22" customFormat="1" ht="12.75" x14ac:dyDescent="0.2">
      <c r="A531"/>
      <c r="B531"/>
      <c r="C531"/>
      <c r="D531"/>
      <c r="E531"/>
      <c r="F531"/>
      <c r="G531"/>
      <c r="H531"/>
      <c r="I531"/>
      <c r="J531" s="3"/>
      <c r="K531" s="3"/>
      <c r="L531" s="3"/>
      <c r="M531" s="3"/>
      <c r="N531" s="3"/>
      <c r="O531" s="3"/>
      <c r="P531" s="3"/>
      <c r="Q531" s="3"/>
      <c r="R531" s="3"/>
      <c r="U531" s="498"/>
      <c r="V531" s="498"/>
      <c r="W531" s="498"/>
      <c r="X531" s="498"/>
      <c r="Y531" s="498"/>
      <c r="Z531" s="498"/>
      <c r="AA531" s="498"/>
    </row>
    <row r="532" spans="1:27" s="22" customFormat="1" ht="12.75" x14ac:dyDescent="0.2">
      <c r="A532"/>
      <c r="B532"/>
      <c r="C532"/>
      <c r="D532"/>
      <c r="E532"/>
      <c r="F532"/>
      <c r="G532"/>
      <c r="H532"/>
      <c r="I532"/>
      <c r="J532" s="3"/>
      <c r="K532" s="3"/>
      <c r="L532" s="3"/>
      <c r="M532" s="3"/>
      <c r="N532" s="3"/>
      <c r="O532" s="3"/>
      <c r="P532" s="3"/>
      <c r="Q532" s="3"/>
      <c r="R532" s="3"/>
      <c r="U532" s="498"/>
      <c r="V532" s="498"/>
      <c r="W532" s="498"/>
      <c r="X532" s="498"/>
      <c r="Y532" s="498"/>
      <c r="Z532" s="498"/>
      <c r="AA532" s="498"/>
    </row>
    <row r="533" spans="1:27" s="22" customFormat="1" ht="12.75" x14ac:dyDescent="0.2">
      <c r="A533"/>
      <c r="B533"/>
      <c r="C533"/>
      <c r="D533"/>
      <c r="E533"/>
      <c r="F533"/>
      <c r="G533"/>
      <c r="H533"/>
      <c r="I533"/>
      <c r="J533" s="3"/>
      <c r="K533" s="3"/>
      <c r="L533" s="3"/>
      <c r="M533" s="3"/>
      <c r="N533" s="3"/>
      <c r="O533" s="3"/>
      <c r="P533" s="3"/>
      <c r="Q533" s="3"/>
      <c r="R533" s="3"/>
      <c r="U533" s="498"/>
      <c r="V533" s="498"/>
      <c r="W533" s="498"/>
      <c r="X533" s="498"/>
      <c r="Y533" s="498"/>
      <c r="Z533" s="498"/>
      <c r="AA533" s="498"/>
    </row>
    <row r="534" spans="1:27" s="22" customFormat="1" ht="12.75" x14ac:dyDescent="0.2">
      <c r="A534"/>
      <c r="B534"/>
      <c r="C534"/>
      <c r="D534"/>
      <c r="E534"/>
      <c r="F534"/>
      <c r="G534"/>
      <c r="H534"/>
      <c r="I534"/>
      <c r="J534" s="3"/>
      <c r="K534" s="3"/>
      <c r="L534" s="3"/>
      <c r="M534" s="3"/>
      <c r="N534" s="3"/>
      <c r="O534" s="3"/>
      <c r="P534" s="3"/>
      <c r="Q534" s="3"/>
      <c r="R534" s="3"/>
      <c r="U534" s="498"/>
      <c r="V534" s="498"/>
      <c r="W534" s="498"/>
      <c r="X534" s="498"/>
      <c r="Y534" s="498"/>
      <c r="Z534" s="498"/>
      <c r="AA534" s="498"/>
    </row>
    <row r="535" spans="1:27" s="22" customFormat="1" ht="12.75" x14ac:dyDescent="0.2">
      <c r="A535"/>
      <c r="B535"/>
      <c r="C535"/>
      <c r="D535"/>
      <c r="E535"/>
      <c r="F535"/>
      <c r="G535"/>
      <c r="H535"/>
      <c r="I535"/>
      <c r="J535" s="3"/>
      <c r="K535" s="3"/>
      <c r="L535" s="3"/>
      <c r="M535" s="3"/>
      <c r="N535" s="3"/>
      <c r="O535" s="3"/>
      <c r="P535" s="3"/>
      <c r="Q535" s="3"/>
      <c r="R535" s="3"/>
      <c r="U535" s="498"/>
      <c r="V535" s="498"/>
      <c r="W535" s="498"/>
      <c r="X535" s="498"/>
      <c r="Y535" s="498"/>
      <c r="Z535" s="498"/>
      <c r="AA535" s="498"/>
    </row>
    <row r="536" spans="1:27" s="22" customFormat="1" ht="12.75" x14ac:dyDescent="0.2">
      <c r="A536"/>
      <c r="B536"/>
      <c r="C536"/>
      <c r="D536"/>
      <c r="E536"/>
      <c r="F536"/>
      <c r="G536"/>
      <c r="H536"/>
      <c r="I536"/>
      <c r="J536" s="3"/>
      <c r="K536" s="3"/>
      <c r="L536" s="3"/>
      <c r="M536" s="3"/>
      <c r="N536" s="3"/>
      <c r="O536" s="3"/>
      <c r="P536" s="3"/>
      <c r="Q536" s="3"/>
      <c r="R536" s="3"/>
      <c r="T536" s="75"/>
      <c r="U536" s="498"/>
      <c r="V536" s="498"/>
      <c r="W536" s="498"/>
      <c r="X536" s="498"/>
      <c r="Y536" s="498"/>
      <c r="Z536" s="498"/>
      <c r="AA536" s="498"/>
    </row>
    <row r="537" spans="1:27" s="22" customFormat="1" ht="12.75" x14ac:dyDescent="0.2">
      <c r="A537"/>
      <c r="B537"/>
      <c r="C537"/>
      <c r="D537"/>
      <c r="E537"/>
      <c r="F537"/>
      <c r="G537"/>
      <c r="H537"/>
      <c r="I537"/>
      <c r="J537" s="3"/>
      <c r="K537" s="3"/>
      <c r="L537" s="3"/>
      <c r="M537" s="3"/>
      <c r="N537" s="3"/>
      <c r="O537" s="3"/>
      <c r="P537" s="3"/>
      <c r="Q537" s="3"/>
      <c r="R537" s="3"/>
      <c r="U537" s="498"/>
      <c r="V537" s="498"/>
      <c r="W537" s="498"/>
      <c r="X537" s="498"/>
      <c r="Y537" s="498"/>
      <c r="Z537" s="498"/>
      <c r="AA537" s="498"/>
    </row>
    <row r="538" spans="1:27" s="22" customFormat="1" ht="12.75" x14ac:dyDescent="0.2">
      <c r="A538"/>
      <c r="B538"/>
      <c r="C538"/>
      <c r="D538"/>
      <c r="E538"/>
      <c r="F538"/>
      <c r="G538"/>
      <c r="H538"/>
      <c r="I538"/>
      <c r="J538" s="3"/>
      <c r="K538" s="3"/>
      <c r="L538" s="3"/>
      <c r="M538" s="3"/>
      <c r="N538" s="3"/>
      <c r="O538" s="3"/>
      <c r="P538" s="3"/>
      <c r="Q538" s="3"/>
      <c r="R538" s="3"/>
      <c r="U538" s="498"/>
      <c r="V538" s="498"/>
      <c r="W538" s="498"/>
      <c r="X538" s="498"/>
      <c r="Y538" s="498"/>
      <c r="Z538" s="498"/>
      <c r="AA538" s="498"/>
    </row>
    <row r="539" spans="1:27" s="22" customFormat="1" ht="12.75" x14ac:dyDescent="0.2">
      <c r="A539"/>
      <c r="B539"/>
      <c r="C539"/>
      <c r="D539"/>
      <c r="E539"/>
      <c r="F539"/>
      <c r="G539"/>
      <c r="H539"/>
      <c r="I539"/>
      <c r="J539" s="3"/>
      <c r="K539" s="3"/>
      <c r="L539" s="3"/>
      <c r="M539" s="3"/>
      <c r="N539" s="3"/>
      <c r="O539" s="3"/>
      <c r="P539" s="3"/>
      <c r="Q539" s="3"/>
      <c r="R539" s="3"/>
      <c r="U539" s="498"/>
      <c r="V539" s="498"/>
      <c r="W539" s="498"/>
      <c r="X539" s="498"/>
      <c r="Y539" s="498"/>
      <c r="Z539" s="498"/>
      <c r="AA539" s="498"/>
    </row>
    <row r="540" spans="1:27" s="22" customFormat="1" ht="12.75" x14ac:dyDescent="0.2">
      <c r="A540"/>
      <c r="B540"/>
      <c r="C540"/>
      <c r="D540"/>
      <c r="E540"/>
      <c r="F540"/>
      <c r="G540"/>
      <c r="H540"/>
      <c r="I540"/>
      <c r="J540" s="3"/>
      <c r="K540" s="3"/>
      <c r="L540" s="3"/>
      <c r="M540" s="3"/>
      <c r="N540" s="3"/>
      <c r="O540" s="3"/>
      <c r="P540" s="3"/>
      <c r="Q540" s="3"/>
      <c r="R540" s="3"/>
      <c r="U540" s="498"/>
      <c r="V540" s="498"/>
      <c r="W540" s="498"/>
      <c r="X540" s="498"/>
      <c r="Y540" s="498"/>
      <c r="Z540" s="498"/>
      <c r="AA540" s="498"/>
    </row>
    <row r="541" spans="1:27" s="22" customFormat="1" ht="12.75" x14ac:dyDescent="0.2">
      <c r="A541"/>
      <c r="B541"/>
      <c r="C541"/>
      <c r="D541"/>
      <c r="E541"/>
      <c r="F541"/>
      <c r="G541"/>
      <c r="H541"/>
      <c r="I541"/>
      <c r="J541" s="3"/>
      <c r="K541" s="3"/>
      <c r="L541" s="3"/>
      <c r="M541" s="3"/>
      <c r="N541" s="3"/>
      <c r="O541" s="3"/>
      <c r="P541" s="3"/>
      <c r="Q541" s="3"/>
      <c r="R541" s="3"/>
      <c r="U541" s="498"/>
      <c r="V541" s="498"/>
      <c r="W541" s="498"/>
      <c r="X541" s="498"/>
      <c r="Y541" s="498"/>
      <c r="Z541" s="498"/>
      <c r="AA541" s="498"/>
    </row>
    <row r="542" spans="1:27" s="22" customFormat="1" ht="12.75" x14ac:dyDescent="0.2">
      <c r="A542"/>
      <c r="B542"/>
      <c r="C542"/>
      <c r="D542"/>
      <c r="E542"/>
      <c r="F542"/>
      <c r="G542"/>
      <c r="H542"/>
      <c r="I542"/>
      <c r="J542" s="3"/>
      <c r="K542" s="3"/>
      <c r="L542" s="3"/>
      <c r="M542" s="3"/>
      <c r="N542" s="3"/>
      <c r="O542" s="3"/>
      <c r="P542" s="3"/>
      <c r="Q542" s="3"/>
      <c r="R542" s="3"/>
      <c r="U542" s="498"/>
      <c r="V542" s="498"/>
      <c r="W542" s="498"/>
      <c r="X542" s="498"/>
      <c r="Y542" s="498"/>
      <c r="Z542" s="498"/>
      <c r="AA542" s="498"/>
    </row>
    <row r="543" spans="1:27" s="22" customFormat="1" ht="12.75" x14ac:dyDescent="0.2">
      <c r="A543"/>
      <c r="B543"/>
      <c r="C543"/>
      <c r="D543"/>
      <c r="E543"/>
      <c r="F543"/>
      <c r="G543"/>
      <c r="H543"/>
      <c r="I543"/>
      <c r="J543" s="3"/>
      <c r="K543" s="3"/>
      <c r="L543" s="3"/>
      <c r="M543" s="3"/>
      <c r="N543" s="3"/>
      <c r="O543" s="3"/>
      <c r="P543" s="3"/>
      <c r="Q543" s="3"/>
      <c r="R543" s="3"/>
      <c r="U543" s="498"/>
      <c r="V543" s="498"/>
      <c r="W543" s="498"/>
      <c r="X543" s="498"/>
      <c r="Y543" s="498"/>
      <c r="Z543" s="498"/>
      <c r="AA543" s="498"/>
    </row>
    <row r="544" spans="1:27" s="22" customFormat="1" ht="12.75" x14ac:dyDescent="0.2">
      <c r="A544"/>
      <c r="B544"/>
      <c r="C544"/>
      <c r="D544"/>
      <c r="E544"/>
      <c r="F544"/>
      <c r="G544"/>
      <c r="H544"/>
      <c r="I544"/>
      <c r="J544" s="3"/>
      <c r="K544" s="3"/>
      <c r="L544" s="3"/>
      <c r="M544" s="3"/>
      <c r="N544" s="3"/>
      <c r="O544" s="3"/>
      <c r="P544" s="3"/>
      <c r="Q544" s="3"/>
      <c r="R544" s="3"/>
      <c r="U544" s="498"/>
      <c r="V544" s="498"/>
      <c r="W544" s="498"/>
      <c r="X544" s="498"/>
      <c r="Y544" s="498"/>
      <c r="Z544" s="498"/>
      <c r="AA544" s="498"/>
    </row>
    <row r="545" spans="1:27" s="22" customFormat="1" ht="12.75" x14ac:dyDescent="0.2">
      <c r="A545"/>
      <c r="B545"/>
      <c r="C545"/>
      <c r="D545"/>
      <c r="E545"/>
      <c r="F545"/>
      <c r="G545"/>
      <c r="H545"/>
      <c r="I545"/>
      <c r="R545" s="3"/>
      <c r="U545" s="498"/>
      <c r="V545" s="498"/>
      <c r="W545" s="498"/>
      <c r="X545" s="498"/>
      <c r="Y545" s="498"/>
      <c r="Z545" s="498"/>
      <c r="AA545" s="498"/>
    </row>
    <row r="546" spans="1:27" s="22" customFormat="1" ht="12.75" x14ac:dyDescent="0.2">
      <c r="A546" s="3"/>
      <c r="B546" s="3"/>
      <c r="C546" s="3"/>
      <c r="D546" s="3"/>
      <c r="E546" s="3"/>
      <c r="F546" s="3"/>
      <c r="G546" s="3"/>
      <c r="H546"/>
      <c r="I546" s="3"/>
      <c r="J546" s="3"/>
      <c r="K546" s="3"/>
      <c r="L546" s="3"/>
      <c r="M546" s="3"/>
      <c r="N546" s="3"/>
      <c r="O546" s="3"/>
      <c r="P546" s="3"/>
      <c r="Q546" s="3"/>
      <c r="U546" s="498"/>
      <c r="V546" s="498"/>
      <c r="W546" s="498"/>
      <c r="X546" s="498"/>
      <c r="Y546" s="498"/>
      <c r="Z546" s="498"/>
      <c r="AA546" s="498"/>
    </row>
    <row r="547" spans="1:27" s="22" customFormat="1" ht="12.75" x14ac:dyDescent="0.2">
      <c r="A547" s="3"/>
      <c r="B547" s="3"/>
      <c r="C547" s="3"/>
      <c r="D547" s="3"/>
      <c r="E547" s="3"/>
      <c r="F547" s="3"/>
      <c r="G547" s="3"/>
      <c r="H547"/>
      <c r="I547" s="3"/>
      <c r="J547" s="3"/>
      <c r="K547" s="3"/>
      <c r="L547" s="3"/>
      <c r="M547" s="3"/>
      <c r="N547" s="3"/>
      <c r="O547" s="3"/>
      <c r="P547" s="3"/>
      <c r="Q547" s="3"/>
      <c r="R547" s="3"/>
      <c r="U547" s="498"/>
      <c r="V547" s="498"/>
      <c r="W547" s="498"/>
      <c r="X547" s="498"/>
      <c r="Y547" s="498"/>
      <c r="Z547" s="498"/>
      <c r="AA547" s="498"/>
    </row>
    <row r="548" spans="1:27" ht="12.75" x14ac:dyDescent="0.2">
      <c r="H548"/>
    </row>
    <row r="551" spans="1:27" ht="12.75" customHeight="1" x14ac:dyDescent="0.2"/>
    <row r="553" spans="1:27" ht="22.5" customHeight="1" x14ac:dyDescent="0.2"/>
    <row r="560" spans="1:27" ht="21" customHeight="1" x14ac:dyDescent="0.2">
      <c r="A560"/>
      <c r="B560"/>
      <c r="C560"/>
      <c r="D560" s="22"/>
      <c r="E560" s="22"/>
      <c r="F560" s="22"/>
      <c r="G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spans="1:27" ht="12.75" x14ac:dyDescent="0.2">
      <c r="A561"/>
      <c r="B561"/>
      <c r="C561"/>
      <c r="D561"/>
      <c r="E561"/>
      <c r="F561"/>
      <c r="G561"/>
      <c r="R561" s="22"/>
    </row>
    <row r="562" spans="1:27" ht="12.75" x14ac:dyDescent="0.2">
      <c r="A562"/>
      <c r="B562"/>
      <c r="C562"/>
      <c r="D562"/>
      <c r="E562"/>
      <c r="F562"/>
      <c r="G562"/>
    </row>
    <row r="563" spans="1:27" ht="12.75" x14ac:dyDescent="0.2">
      <c r="A563"/>
      <c r="B563"/>
      <c r="C563"/>
      <c r="D563"/>
      <c r="E563"/>
      <c r="F563"/>
      <c r="G563"/>
      <c r="H563" s="22"/>
    </row>
    <row r="564" spans="1:27" ht="12.75" x14ac:dyDescent="0.2">
      <c r="A564"/>
      <c r="B564"/>
      <c r="C564"/>
      <c r="D564"/>
      <c r="E564"/>
      <c r="F564"/>
      <c r="G564"/>
      <c r="H564"/>
    </row>
    <row r="565" spans="1:27" ht="12.75" x14ac:dyDescent="0.2">
      <c r="A565"/>
      <c r="B565"/>
      <c r="C565"/>
      <c r="D565"/>
      <c r="E565"/>
      <c r="F565"/>
      <c r="G565"/>
      <c r="H565"/>
    </row>
    <row r="566" spans="1:27" ht="21.75" customHeight="1" x14ac:dyDescent="0.2">
      <c r="A566"/>
      <c r="B566"/>
      <c r="C566"/>
      <c r="D566"/>
      <c r="E566"/>
      <c r="F566"/>
      <c r="G566"/>
      <c r="H566"/>
    </row>
    <row r="567" spans="1:27" ht="12.75" x14ac:dyDescent="0.2">
      <c r="A567"/>
      <c r="B567"/>
      <c r="C567"/>
      <c r="D567"/>
      <c r="E567"/>
      <c r="F567"/>
      <c r="G567"/>
      <c r="H567"/>
    </row>
    <row r="568" spans="1:27" ht="12.75" x14ac:dyDescent="0.2">
      <c r="A568"/>
      <c r="B568"/>
      <c r="C568"/>
      <c r="D568"/>
      <c r="E568"/>
      <c r="F568"/>
      <c r="G568"/>
      <c r="H568"/>
    </row>
    <row r="569" spans="1:27" s="22" customFormat="1" ht="12.75" x14ac:dyDescent="0.2">
      <c r="A569"/>
      <c r="B569"/>
      <c r="C569"/>
      <c r="D569"/>
      <c r="E569"/>
      <c r="F569"/>
      <c r="G569"/>
      <c r="H569"/>
      <c r="I569" s="3"/>
      <c r="J569" s="3"/>
      <c r="K569" s="3"/>
      <c r="L569" s="3"/>
      <c r="M569" s="3"/>
      <c r="N569" s="3"/>
      <c r="O569" s="3"/>
      <c r="P569" s="3"/>
      <c r="Q569" s="3"/>
      <c r="R569" s="3"/>
      <c r="U569" s="498"/>
      <c r="V569" s="498"/>
      <c r="W569" s="498"/>
      <c r="X569" s="498"/>
      <c r="Y569" s="498"/>
      <c r="Z569" s="498"/>
      <c r="AA569" s="498"/>
    </row>
    <row r="570" spans="1:27" ht="12.75" x14ac:dyDescent="0.2">
      <c r="A570"/>
      <c r="B570"/>
      <c r="C570"/>
      <c r="D570"/>
      <c r="E570"/>
      <c r="F570"/>
      <c r="G570"/>
      <c r="H570"/>
      <c r="I570" s="22"/>
      <c r="J570" s="22"/>
      <c r="K570" s="22"/>
      <c r="L570" s="22"/>
      <c r="M570" s="22"/>
      <c r="N570" s="22"/>
      <c r="O570" s="22"/>
      <c r="P570" s="22"/>
      <c r="Q570" s="22"/>
    </row>
    <row r="571" spans="1:27" ht="12.75" x14ac:dyDescent="0.2">
      <c r="A571"/>
      <c r="B571"/>
      <c r="C571"/>
      <c r="D571"/>
      <c r="E571"/>
      <c r="F571"/>
      <c r="G571"/>
      <c r="H571"/>
      <c r="R571" s="22"/>
    </row>
    <row r="572" spans="1:27" ht="12.75" x14ac:dyDescent="0.2">
      <c r="A572"/>
      <c r="B572"/>
      <c r="C572"/>
      <c r="D572"/>
      <c r="E572"/>
      <c r="F572"/>
      <c r="G572"/>
      <c r="H572"/>
    </row>
    <row r="573" spans="1:27" ht="12.75" x14ac:dyDescent="0.2">
      <c r="A573"/>
      <c r="B573"/>
      <c r="C573"/>
      <c r="D573"/>
      <c r="E573"/>
      <c r="F573"/>
      <c r="G573"/>
      <c r="H573"/>
    </row>
    <row r="574" spans="1:27" ht="12.75" x14ac:dyDescent="0.2">
      <c r="A574"/>
      <c r="B574"/>
      <c r="C574"/>
      <c r="D574"/>
      <c r="E574"/>
      <c r="F574"/>
      <c r="G574"/>
      <c r="H574"/>
    </row>
    <row r="575" spans="1:27" ht="12.75" x14ac:dyDescent="0.2">
      <c r="A575"/>
      <c r="B575"/>
      <c r="C575"/>
      <c r="D575"/>
      <c r="E575"/>
      <c r="F575"/>
      <c r="G575"/>
      <c r="H575"/>
      <c r="I575" s="22"/>
      <c r="J575" s="22"/>
      <c r="K575" s="22"/>
      <c r="L575" s="22"/>
      <c r="M575" s="22"/>
      <c r="N575" s="22"/>
      <c r="O575" s="22"/>
      <c r="P575" s="22"/>
      <c r="Q575" s="22"/>
    </row>
    <row r="576" spans="1:27" ht="12.75" x14ac:dyDescent="0.2">
      <c r="A576"/>
      <c r="B576"/>
      <c r="C576"/>
      <c r="D576"/>
      <c r="E576"/>
      <c r="F576"/>
      <c r="G576"/>
      <c r="H576"/>
      <c r="R576" s="22"/>
    </row>
    <row r="577" spans="1:27" ht="12.75" x14ac:dyDescent="0.2">
      <c r="A577"/>
      <c r="B577"/>
      <c r="C577"/>
      <c r="D577"/>
      <c r="E577"/>
      <c r="F577"/>
      <c r="G577"/>
      <c r="H577"/>
    </row>
    <row r="578" spans="1:27" ht="12.75" x14ac:dyDescent="0.2">
      <c r="A578"/>
      <c r="B578"/>
      <c r="C578"/>
      <c r="D578"/>
      <c r="E578"/>
      <c r="F578"/>
      <c r="G578"/>
      <c r="H578"/>
    </row>
    <row r="579" spans="1:27" ht="12.75" x14ac:dyDescent="0.2">
      <c r="A579"/>
      <c r="B579"/>
      <c r="C579"/>
      <c r="D579"/>
      <c r="E579"/>
      <c r="F579"/>
      <c r="G579"/>
      <c r="H579"/>
    </row>
    <row r="580" spans="1:27" ht="12.75" customHeight="1" x14ac:dyDescent="0.2">
      <c r="A580"/>
      <c r="B580"/>
      <c r="C580"/>
      <c r="D580"/>
      <c r="E580"/>
      <c r="F580"/>
      <c r="G580"/>
      <c r="H580"/>
    </row>
    <row r="581" spans="1:27" ht="12" customHeight="1" x14ac:dyDescent="0.2">
      <c r="A581"/>
      <c r="B581"/>
      <c r="C581"/>
      <c r="D581"/>
      <c r="E581"/>
      <c r="F581"/>
      <c r="G581"/>
      <c r="H581"/>
      <c r="I581" s="22"/>
      <c r="J581" s="22"/>
      <c r="K581" s="22"/>
      <c r="L581" s="22"/>
      <c r="M581" s="22"/>
      <c r="N581" s="22"/>
      <c r="O581" s="22"/>
      <c r="P581" s="22"/>
      <c r="Q581" s="22"/>
    </row>
    <row r="582" spans="1:27" ht="12.75" x14ac:dyDescent="0.2">
      <c r="F582" s="26"/>
      <c r="H582"/>
      <c r="R582" s="22"/>
    </row>
    <row r="583" spans="1:27" ht="12.75" x14ac:dyDescent="0.2">
      <c r="F583" s="26"/>
      <c r="H583"/>
    </row>
    <row r="584" spans="1:27" ht="12.75" x14ac:dyDescent="0.2">
      <c r="F584" s="26"/>
      <c r="H584"/>
    </row>
    <row r="585" spans="1:27" x14ac:dyDescent="0.2">
      <c r="F585" s="26"/>
    </row>
    <row r="586" spans="1:27" x14ac:dyDescent="0.2">
      <c r="F586" s="26"/>
    </row>
    <row r="587" spans="1:27" x14ac:dyDescent="0.2">
      <c r="F587" s="26"/>
    </row>
    <row r="588" spans="1:27" x14ac:dyDescent="0.2">
      <c r="F588" s="26"/>
    </row>
    <row r="589" spans="1:27" x14ac:dyDescent="0.2">
      <c r="F589" s="26"/>
    </row>
    <row r="590" spans="1:27" x14ac:dyDescent="0.2">
      <c r="F590" s="26"/>
    </row>
    <row r="591" spans="1:27" s="22" customFormat="1" x14ac:dyDescent="0.2">
      <c r="A591" s="3"/>
      <c r="B591" s="3"/>
      <c r="C591" s="3"/>
      <c r="D591" s="3"/>
      <c r="E591" s="3"/>
      <c r="F591" s="2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U591" s="498"/>
      <c r="V591" s="498"/>
      <c r="W591" s="498"/>
      <c r="X591" s="498"/>
      <c r="Y591" s="498"/>
      <c r="Z591" s="498"/>
      <c r="AA591" s="498"/>
    </row>
    <row r="592" spans="1:27" x14ac:dyDescent="0.2">
      <c r="F592" s="26"/>
    </row>
    <row r="593" spans="1:21" x14ac:dyDescent="0.2">
      <c r="F593" s="26"/>
      <c r="S593" s="24"/>
      <c r="T593" s="24"/>
      <c r="U593" s="532"/>
    </row>
    <row r="594" spans="1:21" x14ac:dyDescent="0.2">
      <c r="F594" s="26"/>
      <c r="S594" s="24"/>
      <c r="T594" s="24"/>
      <c r="U594" s="532"/>
    </row>
    <row r="595" spans="1:21" ht="12.75" x14ac:dyDescent="0.2">
      <c r="A595"/>
      <c r="B595"/>
      <c r="C595"/>
      <c r="D595"/>
      <c r="E595"/>
      <c r="F595"/>
      <c r="G595"/>
      <c r="I595" s="22"/>
      <c r="J595" s="22"/>
      <c r="K595" s="22"/>
      <c r="L595" s="22"/>
      <c r="M595" s="22"/>
      <c r="N595" s="22"/>
      <c r="O595" s="22"/>
      <c r="P595" s="22"/>
      <c r="Q595" s="22"/>
    </row>
    <row r="596" spans="1:21" ht="12.75" x14ac:dyDescent="0.2">
      <c r="A596"/>
      <c r="B596"/>
      <c r="C596"/>
      <c r="D596"/>
      <c r="E596"/>
      <c r="F596"/>
      <c r="G596"/>
      <c r="R596" s="22"/>
    </row>
    <row r="597" spans="1:21" ht="12.75" x14ac:dyDescent="0.2">
      <c r="A597"/>
      <c r="B597"/>
      <c r="C597"/>
      <c r="D597"/>
      <c r="E597"/>
      <c r="F597"/>
      <c r="G597"/>
    </row>
    <row r="598" spans="1:21" ht="12.75" x14ac:dyDescent="0.2">
      <c r="A598"/>
      <c r="B598"/>
      <c r="C598"/>
      <c r="D598"/>
      <c r="E598"/>
      <c r="F598"/>
      <c r="G598"/>
      <c r="H598"/>
    </row>
    <row r="599" spans="1:21" ht="12.75" x14ac:dyDescent="0.2">
      <c r="A599"/>
      <c r="B599"/>
      <c r="C599"/>
      <c r="D599"/>
      <c r="E599"/>
      <c r="F599"/>
      <c r="G599"/>
      <c r="H599"/>
    </row>
    <row r="600" spans="1:21" ht="12.75" x14ac:dyDescent="0.2">
      <c r="A600"/>
      <c r="B600"/>
      <c r="C600"/>
      <c r="D600"/>
      <c r="E600"/>
      <c r="F600"/>
      <c r="G600"/>
      <c r="H600"/>
    </row>
    <row r="601" spans="1:21" ht="12.75" x14ac:dyDescent="0.2">
      <c r="A601"/>
      <c r="B601"/>
      <c r="C601"/>
      <c r="D601"/>
      <c r="E601"/>
      <c r="F601"/>
      <c r="G601"/>
      <c r="H601"/>
      <c r="I601" s="22"/>
      <c r="J601" s="22"/>
      <c r="K601" s="22"/>
      <c r="L601" s="22"/>
      <c r="M601" s="22"/>
      <c r="N601" s="22"/>
      <c r="O601" s="22"/>
      <c r="P601" s="22"/>
      <c r="Q601" s="22"/>
    </row>
    <row r="602" spans="1:21" ht="12.75" x14ac:dyDescent="0.2">
      <c r="A602"/>
      <c r="B602"/>
      <c r="C602"/>
      <c r="D602"/>
      <c r="E602"/>
      <c r="F602"/>
      <c r="G602"/>
      <c r="H602"/>
      <c r="R602" s="22"/>
    </row>
    <row r="603" spans="1:21" ht="12.75" x14ac:dyDescent="0.2">
      <c r="A603"/>
      <c r="B603"/>
      <c r="C603"/>
      <c r="D603"/>
      <c r="E603"/>
      <c r="F603"/>
      <c r="G603"/>
      <c r="H603"/>
    </row>
    <row r="604" spans="1:21" ht="12.75" x14ac:dyDescent="0.2">
      <c r="A604"/>
      <c r="B604"/>
      <c r="C604"/>
      <c r="D604"/>
      <c r="E604"/>
      <c r="F604"/>
      <c r="G604"/>
      <c r="H604"/>
    </row>
    <row r="605" spans="1:21" ht="12.75" x14ac:dyDescent="0.2">
      <c r="A605"/>
      <c r="B605"/>
      <c r="C605"/>
      <c r="D605"/>
      <c r="E605"/>
      <c r="F605"/>
      <c r="G605"/>
      <c r="H605"/>
    </row>
    <row r="606" spans="1:21" ht="12.75" x14ac:dyDescent="0.2">
      <c r="A606"/>
      <c r="B606"/>
      <c r="C606"/>
      <c r="D606"/>
      <c r="E606"/>
      <c r="F606"/>
      <c r="G606"/>
      <c r="H606"/>
    </row>
    <row r="607" spans="1:21" ht="12.75" x14ac:dyDescent="0.2">
      <c r="A607"/>
      <c r="B607"/>
      <c r="C607"/>
      <c r="D607"/>
      <c r="E607"/>
      <c r="F607"/>
      <c r="G607"/>
      <c r="H607"/>
    </row>
    <row r="608" spans="1:21" ht="12.75" x14ac:dyDescent="0.2">
      <c r="A608"/>
      <c r="B608"/>
      <c r="C608"/>
      <c r="D608"/>
      <c r="E608"/>
      <c r="F608"/>
      <c r="G608"/>
      <c r="H608"/>
      <c r="I608" s="22"/>
      <c r="J608" s="22"/>
      <c r="K608" s="22"/>
      <c r="L608" s="22"/>
      <c r="M608" s="22"/>
      <c r="N608" s="22"/>
      <c r="O608" s="22"/>
      <c r="P608" s="22"/>
      <c r="Q608" s="22"/>
    </row>
    <row r="609" spans="1:19" ht="12.75" x14ac:dyDescent="0.2">
      <c r="A609"/>
      <c r="B609"/>
      <c r="C609"/>
      <c r="D609"/>
      <c r="E609"/>
      <c r="F609"/>
      <c r="G609"/>
      <c r="H609"/>
      <c r="R609" s="22"/>
    </row>
    <row r="610" spans="1:19" ht="12.75" x14ac:dyDescent="0.2">
      <c r="A610"/>
      <c r="B610"/>
      <c r="C610"/>
      <c r="D610"/>
      <c r="E610"/>
      <c r="F610"/>
      <c r="G610"/>
      <c r="H610"/>
    </row>
    <row r="611" spans="1:19" ht="12.75" x14ac:dyDescent="0.2">
      <c r="A611"/>
      <c r="B611"/>
      <c r="C611"/>
      <c r="D611"/>
      <c r="E611"/>
      <c r="F611"/>
      <c r="G611"/>
      <c r="H611"/>
    </row>
    <row r="612" spans="1:19" ht="12.75" x14ac:dyDescent="0.2">
      <c r="A612"/>
      <c r="B612"/>
      <c r="C612"/>
      <c r="D612"/>
      <c r="E612"/>
      <c r="F612"/>
      <c r="G612"/>
      <c r="H612"/>
      <c r="I612" s="22"/>
      <c r="J612" s="22"/>
      <c r="K612" s="22"/>
      <c r="L612" s="22"/>
      <c r="M612" s="22"/>
      <c r="N612" s="22"/>
      <c r="O612" s="22"/>
      <c r="P612" s="22"/>
      <c r="Q612" s="22"/>
    </row>
    <row r="613" spans="1:19" ht="12.75" x14ac:dyDescent="0.2">
      <c r="A613"/>
      <c r="B613"/>
      <c r="C613"/>
      <c r="D613"/>
      <c r="E613"/>
      <c r="F613"/>
      <c r="G613"/>
      <c r="H613"/>
      <c r="R613" s="22"/>
    </row>
    <row r="614" spans="1:19" ht="12.75" x14ac:dyDescent="0.2">
      <c r="A614"/>
      <c r="B614"/>
      <c r="C614"/>
      <c r="D614"/>
      <c r="E614"/>
      <c r="F614"/>
      <c r="G614"/>
      <c r="H614"/>
    </row>
    <row r="615" spans="1:19" ht="12.75" x14ac:dyDescent="0.2">
      <c r="A615"/>
      <c r="B615"/>
      <c r="C615"/>
      <c r="D615"/>
      <c r="E615"/>
      <c r="F615"/>
      <c r="G615"/>
      <c r="H615"/>
    </row>
    <row r="616" spans="1:19" ht="12.75" x14ac:dyDescent="0.2">
      <c r="A616"/>
      <c r="B616"/>
      <c r="C616"/>
      <c r="D616"/>
      <c r="E616"/>
      <c r="F616"/>
      <c r="G616"/>
      <c r="H616"/>
    </row>
    <row r="617" spans="1:19" ht="12.75" x14ac:dyDescent="0.2">
      <c r="A617"/>
      <c r="B617"/>
      <c r="C617"/>
      <c r="D617"/>
      <c r="E617"/>
      <c r="F617"/>
      <c r="G617"/>
      <c r="H617"/>
    </row>
    <row r="618" spans="1:19" ht="12.75" x14ac:dyDescent="0.2">
      <c r="A618"/>
      <c r="B618"/>
      <c r="C618"/>
      <c r="D618"/>
      <c r="E618"/>
      <c r="F618"/>
      <c r="G618"/>
      <c r="H618"/>
    </row>
    <row r="619" spans="1:19" ht="12.75" x14ac:dyDescent="0.2">
      <c r="A619"/>
      <c r="B619"/>
      <c r="C619"/>
      <c r="D619"/>
      <c r="E619"/>
      <c r="F619"/>
      <c r="G619"/>
      <c r="H619"/>
      <c r="I619" s="22"/>
      <c r="J619" s="22"/>
      <c r="K619" s="22"/>
      <c r="L619" s="22"/>
      <c r="M619" s="22"/>
      <c r="N619" s="22"/>
      <c r="O619" s="22"/>
      <c r="P619" s="22"/>
      <c r="Q619" s="22"/>
    </row>
    <row r="620" spans="1:19" ht="11.25" customHeight="1" x14ac:dyDescent="0.2">
      <c r="A620"/>
      <c r="B620"/>
      <c r="C620"/>
      <c r="D620"/>
      <c r="E620"/>
      <c r="F620"/>
      <c r="G620"/>
      <c r="H620"/>
      <c r="R620" s="22"/>
    </row>
    <row r="621" spans="1:19" ht="12.75" customHeight="1" x14ac:dyDescent="0.2">
      <c r="A621"/>
      <c r="B621"/>
      <c r="C621"/>
      <c r="D621"/>
      <c r="E621"/>
      <c r="F621"/>
      <c r="G621"/>
      <c r="H621"/>
    </row>
    <row r="622" spans="1:19" ht="12.75" x14ac:dyDescent="0.2">
      <c r="A622"/>
      <c r="B622"/>
      <c r="C622"/>
      <c r="D622"/>
      <c r="E622"/>
      <c r="F622"/>
      <c r="G622"/>
      <c r="H622"/>
    </row>
    <row r="623" spans="1:19" ht="12.75" x14ac:dyDescent="0.2">
      <c r="A623"/>
      <c r="B623"/>
      <c r="C623"/>
      <c r="D623"/>
      <c r="E623"/>
      <c r="F623"/>
      <c r="G623"/>
      <c r="H623"/>
      <c r="S623" s="38"/>
    </row>
    <row r="624" spans="1:19" ht="12.75" x14ac:dyDescent="0.2">
      <c r="A624" s="22"/>
      <c r="G624" s="22"/>
      <c r="H624"/>
    </row>
    <row r="625" spans="1:18" ht="12.75" x14ac:dyDescent="0.2">
      <c r="A625" s="22"/>
      <c r="G625" s="22"/>
      <c r="H625"/>
    </row>
    <row r="626" spans="1:18" ht="12.75" x14ac:dyDescent="0.2">
      <c r="A626"/>
      <c r="B626"/>
      <c r="C626"/>
      <c r="D626" s="22"/>
      <c r="E626" s="22"/>
      <c r="F626" s="22"/>
      <c r="G626" s="22"/>
      <c r="H626"/>
      <c r="I626" s="22"/>
      <c r="J626" s="22"/>
      <c r="K626" s="22"/>
      <c r="L626" s="22"/>
      <c r="M626" s="22"/>
      <c r="N626" s="22"/>
      <c r="O626" s="22"/>
      <c r="P626" s="22"/>
      <c r="Q626" s="22"/>
    </row>
    <row r="627" spans="1:18" ht="12.75" x14ac:dyDescent="0.2">
      <c r="A627"/>
      <c r="B627"/>
      <c r="C627"/>
      <c r="D627"/>
      <c r="E627"/>
      <c r="F627"/>
      <c r="G627"/>
      <c r="H627" s="22"/>
      <c r="R627" s="22"/>
    </row>
    <row r="628" spans="1:18" ht="12.75" x14ac:dyDescent="0.2">
      <c r="A628"/>
      <c r="B628"/>
      <c r="C628"/>
      <c r="D628"/>
      <c r="E628"/>
      <c r="F628"/>
      <c r="G628"/>
      <c r="H628" s="22"/>
    </row>
    <row r="629" spans="1:18" ht="12.75" x14ac:dyDescent="0.2">
      <c r="A629"/>
      <c r="B629"/>
      <c r="C629"/>
      <c r="D629"/>
      <c r="E629"/>
      <c r="F629"/>
      <c r="G629"/>
      <c r="H629" s="22"/>
    </row>
    <row r="630" spans="1:18" ht="12.75" x14ac:dyDescent="0.2">
      <c r="A630"/>
      <c r="B630"/>
      <c r="C630"/>
      <c r="D630"/>
      <c r="E630"/>
      <c r="F630"/>
      <c r="G630"/>
      <c r="H630"/>
    </row>
    <row r="631" spans="1:18" ht="12.75" customHeight="1" x14ac:dyDescent="0.2">
      <c r="A631"/>
      <c r="B631"/>
      <c r="C631"/>
      <c r="D631"/>
      <c r="E631"/>
      <c r="F631"/>
      <c r="G631"/>
      <c r="H631"/>
      <c r="I631" s="22"/>
      <c r="J631" s="22"/>
      <c r="K631" s="22"/>
      <c r="L631" s="22"/>
      <c r="M631" s="22"/>
      <c r="N631" s="22"/>
      <c r="O631" s="22"/>
      <c r="P631" s="22"/>
      <c r="Q631" s="22"/>
    </row>
    <row r="632" spans="1:18" ht="12.75" customHeight="1" x14ac:dyDescent="0.2">
      <c r="A632"/>
      <c r="B632"/>
      <c r="C632"/>
      <c r="D632"/>
      <c r="E632"/>
      <c r="F632"/>
      <c r="G632"/>
      <c r="H632"/>
      <c r="R632" s="22"/>
    </row>
    <row r="633" spans="1:18" ht="12.75" x14ac:dyDescent="0.2">
      <c r="A633"/>
      <c r="B633"/>
      <c r="C633"/>
      <c r="D633"/>
      <c r="E633"/>
      <c r="F633"/>
      <c r="G633"/>
      <c r="H633"/>
    </row>
    <row r="634" spans="1:18" ht="12.75" x14ac:dyDescent="0.2">
      <c r="A634"/>
      <c r="B634"/>
      <c r="C634"/>
      <c r="D634"/>
      <c r="E634"/>
      <c r="F634"/>
      <c r="G634"/>
      <c r="H634"/>
    </row>
    <row r="635" spans="1:18" ht="12.75" x14ac:dyDescent="0.2">
      <c r="A635"/>
      <c r="B635"/>
      <c r="C635"/>
      <c r="D635"/>
      <c r="E635"/>
      <c r="F635"/>
      <c r="G635"/>
      <c r="H635"/>
    </row>
    <row r="636" spans="1:18" ht="12.75" x14ac:dyDescent="0.2">
      <c r="A636"/>
      <c r="B636"/>
      <c r="C636"/>
      <c r="D636"/>
      <c r="E636"/>
      <c r="F636"/>
      <c r="G636"/>
      <c r="H636"/>
    </row>
    <row r="637" spans="1:18" ht="12.75" x14ac:dyDescent="0.2">
      <c r="A637"/>
      <c r="B637"/>
      <c r="C637"/>
      <c r="D637"/>
      <c r="E637"/>
      <c r="F637"/>
      <c r="G637"/>
      <c r="H637"/>
    </row>
    <row r="638" spans="1:18" ht="12.75" x14ac:dyDescent="0.2">
      <c r="A638"/>
      <c r="B638"/>
      <c r="C638"/>
      <c r="D638"/>
      <c r="E638"/>
      <c r="F638"/>
      <c r="G638"/>
      <c r="H638"/>
    </row>
    <row r="639" spans="1:18" ht="12.75" x14ac:dyDescent="0.2">
      <c r="A639"/>
      <c r="B639"/>
      <c r="C639"/>
      <c r="D639"/>
      <c r="E639"/>
      <c r="F639"/>
      <c r="G639"/>
      <c r="H639"/>
      <c r="I639" s="22"/>
      <c r="J639" s="22"/>
      <c r="K639" s="22"/>
      <c r="L639" s="22"/>
      <c r="M639" s="22"/>
      <c r="N639" s="22"/>
      <c r="O639" s="22"/>
      <c r="P639" s="22"/>
      <c r="Q639" s="22"/>
    </row>
    <row r="640" spans="1:18" ht="12.75" x14ac:dyDescent="0.2">
      <c r="A640"/>
      <c r="B640"/>
      <c r="C640"/>
      <c r="D640"/>
      <c r="E640"/>
      <c r="F640"/>
      <c r="G640"/>
      <c r="H640"/>
      <c r="R640" s="22"/>
    </row>
    <row r="641" spans="1:18" ht="12.75" x14ac:dyDescent="0.2">
      <c r="A641"/>
      <c r="B641"/>
      <c r="C641"/>
      <c r="D641"/>
      <c r="E641"/>
      <c r="F641"/>
      <c r="G641"/>
      <c r="H641"/>
    </row>
    <row r="642" spans="1:18" ht="12.75" x14ac:dyDescent="0.2">
      <c r="A642"/>
      <c r="B642"/>
      <c r="C642"/>
      <c r="D642"/>
      <c r="E642"/>
      <c r="F642"/>
      <c r="G642"/>
      <c r="H642"/>
    </row>
    <row r="643" spans="1:18" ht="12.75" x14ac:dyDescent="0.2">
      <c r="A643"/>
      <c r="B643"/>
      <c r="C643"/>
      <c r="D643"/>
      <c r="E643"/>
      <c r="F643"/>
      <c r="G643"/>
      <c r="H643"/>
    </row>
    <row r="644" spans="1:18" ht="12.75" x14ac:dyDescent="0.2">
      <c r="A644"/>
      <c r="B644"/>
      <c r="C644"/>
      <c r="D644"/>
      <c r="E644"/>
      <c r="F644"/>
      <c r="G644"/>
      <c r="H644"/>
    </row>
    <row r="645" spans="1:18" ht="12.75" x14ac:dyDescent="0.2">
      <c r="A645"/>
      <c r="B645"/>
      <c r="C645"/>
      <c r="D645"/>
      <c r="E645"/>
      <c r="F645"/>
      <c r="G645"/>
      <c r="H645"/>
    </row>
    <row r="646" spans="1:18" ht="12.75" x14ac:dyDescent="0.2">
      <c r="A646"/>
      <c r="B646"/>
      <c r="C646"/>
      <c r="D646"/>
      <c r="E646"/>
      <c r="F646"/>
      <c r="G646"/>
      <c r="H646"/>
    </row>
    <row r="647" spans="1:18" ht="12.75" x14ac:dyDescent="0.2">
      <c r="A647"/>
      <c r="B647"/>
      <c r="C647"/>
      <c r="D647"/>
      <c r="E647"/>
      <c r="F647"/>
      <c r="G647"/>
      <c r="H647"/>
    </row>
    <row r="648" spans="1:18" ht="12.75" x14ac:dyDescent="0.2">
      <c r="A648"/>
      <c r="B648"/>
      <c r="C648"/>
      <c r="D648"/>
      <c r="E648"/>
      <c r="F648"/>
      <c r="G648"/>
      <c r="H648"/>
      <c r="I648" s="22"/>
      <c r="J648" s="22"/>
      <c r="K648" s="22"/>
      <c r="L648" s="22"/>
      <c r="M648" s="22"/>
      <c r="N648" s="22"/>
      <c r="O648" s="22"/>
      <c r="P648" s="22"/>
      <c r="Q648" s="22"/>
    </row>
    <row r="649" spans="1:18" ht="12.75" x14ac:dyDescent="0.2">
      <c r="A649"/>
      <c r="B649"/>
      <c r="C649"/>
      <c r="D649"/>
      <c r="E649"/>
      <c r="F649"/>
      <c r="G649"/>
      <c r="H649"/>
      <c r="R649" s="22"/>
    </row>
    <row r="650" spans="1:18" ht="12" customHeight="1" x14ac:dyDescent="0.2">
      <c r="A650"/>
      <c r="B650"/>
      <c r="C650"/>
      <c r="D650"/>
      <c r="E650"/>
      <c r="F650"/>
      <c r="G650"/>
      <c r="H650"/>
    </row>
    <row r="651" spans="1:18" ht="12" customHeight="1" x14ac:dyDescent="0.2">
      <c r="A651"/>
      <c r="B651"/>
      <c r="C651"/>
      <c r="D651"/>
      <c r="E651"/>
      <c r="F651"/>
      <c r="G651"/>
      <c r="H651"/>
    </row>
    <row r="652" spans="1:18" ht="12" customHeight="1" x14ac:dyDescent="0.2">
      <c r="A652"/>
      <c r="B652"/>
      <c r="C652"/>
      <c r="D652"/>
      <c r="E652"/>
      <c r="F652"/>
      <c r="G652"/>
      <c r="H652"/>
    </row>
    <row r="653" spans="1:18" ht="12" customHeight="1" x14ac:dyDescent="0.2">
      <c r="A653"/>
      <c r="B653"/>
      <c r="C653"/>
      <c r="D653"/>
      <c r="E653"/>
      <c r="F653"/>
      <c r="G653"/>
      <c r="H653"/>
    </row>
    <row r="654" spans="1:18" ht="24" customHeight="1" x14ac:dyDescent="0.2">
      <c r="A654"/>
      <c r="B654"/>
      <c r="C654"/>
      <c r="D654"/>
      <c r="E654"/>
      <c r="F654"/>
      <c r="G654"/>
      <c r="H654"/>
    </row>
    <row r="655" spans="1:18" ht="12.75" x14ac:dyDescent="0.2">
      <c r="A655"/>
      <c r="B655"/>
      <c r="C655"/>
      <c r="D655"/>
      <c r="E655"/>
      <c r="F655"/>
      <c r="G655"/>
      <c r="H655"/>
    </row>
    <row r="656" spans="1:18" ht="12.75" x14ac:dyDescent="0.2">
      <c r="A656"/>
      <c r="B656"/>
      <c r="C656"/>
      <c r="D656"/>
      <c r="E656"/>
      <c r="F656"/>
      <c r="G656"/>
      <c r="H656"/>
      <c r="I656" s="22"/>
      <c r="J656" s="22"/>
      <c r="K656" s="22"/>
      <c r="L656" s="22"/>
      <c r="M656" s="22"/>
      <c r="N656" s="22"/>
      <c r="O656" s="22"/>
      <c r="P656" s="22"/>
      <c r="Q656" s="22"/>
    </row>
    <row r="657" spans="1:18" ht="12.75" x14ac:dyDescent="0.2">
      <c r="H657"/>
      <c r="R657" s="22"/>
    </row>
    <row r="658" spans="1:18" ht="12.75" x14ac:dyDescent="0.2">
      <c r="H658"/>
    </row>
    <row r="659" spans="1:18" ht="12.75" x14ac:dyDescent="0.2">
      <c r="H659"/>
    </row>
    <row r="660" spans="1:18" ht="24" customHeight="1" x14ac:dyDescent="0.2"/>
    <row r="662" spans="1:18" ht="12.75" customHeight="1" x14ac:dyDescent="0.2">
      <c r="A662"/>
      <c r="B662"/>
      <c r="C662"/>
      <c r="D662"/>
      <c r="E662"/>
      <c r="F662"/>
      <c r="G662"/>
      <c r="I662" s="22"/>
      <c r="J662" s="22"/>
      <c r="K662" s="22"/>
      <c r="L662" s="22"/>
      <c r="M662" s="22"/>
      <c r="N662" s="22"/>
      <c r="O662" s="22"/>
      <c r="P662" s="22"/>
      <c r="Q662" s="22"/>
    </row>
    <row r="663" spans="1:18" ht="13.5" customHeight="1" x14ac:dyDescent="0.2">
      <c r="A663"/>
      <c r="B663"/>
      <c r="C663"/>
      <c r="D663"/>
      <c r="E663"/>
      <c r="F663"/>
      <c r="G663"/>
      <c r="R663" s="22"/>
    </row>
    <row r="664" spans="1:18" ht="12.75" x14ac:dyDescent="0.2">
      <c r="A664"/>
      <c r="B664"/>
      <c r="C664"/>
      <c r="D664"/>
      <c r="E664"/>
      <c r="F664"/>
      <c r="G664"/>
    </row>
    <row r="665" spans="1:18" ht="12.75" x14ac:dyDescent="0.2">
      <c r="A665"/>
      <c r="B665"/>
      <c r="C665"/>
      <c r="D665"/>
      <c r="E665"/>
      <c r="F665"/>
      <c r="G665"/>
      <c r="H665"/>
    </row>
    <row r="666" spans="1:18" ht="12.75" x14ac:dyDescent="0.2">
      <c r="A666"/>
      <c r="B666"/>
      <c r="C666"/>
      <c r="D666"/>
      <c r="E666"/>
      <c r="F666"/>
      <c r="G666"/>
      <c r="H666"/>
    </row>
    <row r="667" spans="1:18" ht="12.75" x14ac:dyDescent="0.2">
      <c r="A667"/>
      <c r="B667"/>
      <c r="C667"/>
      <c r="D667"/>
      <c r="E667"/>
      <c r="F667"/>
      <c r="G667"/>
      <c r="H667"/>
    </row>
    <row r="668" spans="1:18" ht="12.75" customHeight="1" x14ac:dyDescent="0.2">
      <c r="A668"/>
      <c r="B668"/>
      <c r="C668"/>
      <c r="D668"/>
      <c r="E668"/>
      <c r="F668"/>
      <c r="G668"/>
      <c r="H668"/>
    </row>
    <row r="669" spans="1:18" ht="12" customHeight="1" x14ac:dyDescent="0.2">
      <c r="A669"/>
      <c r="B669"/>
      <c r="C669"/>
      <c r="D669"/>
      <c r="E669"/>
      <c r="F669"/>
      <c r="G669"/>
      <c r="H669"/>
    </row>
    <row r="670" spans="1:18" ht="12" customHeight="1" x14ac:dyDescent="0.2">
      <c r="A670"/>
      <c r="B670"/>
      <c r="C670"/>
      <c r="D670"/>
      <c r="E670"/>
      <c r="F670"/>
      <c r="G670"/>
      <c r="H670"/>
    </row>
    <row r="671" spans="1:18" ht="12.75" x14ac:dyDescent="0.2">
      <c r="A671"/>
      <c r="B671"/>
      <c r="C671"/>
      <c r="D671"/>
      <c r="E671"/>
      <c r="F671"/>
      <c r="G671"/>
      <c r="H671"/>
    </row>
    <row r="672" spans="1:18" ht="12.75" x14ac:dyDescent="0.2">
      <c r="A672"/>
      <c r="B672"/>
      <c r="C672"/>
      <c r="D672"/>
      <c r="E672"/>
      <c r="F672"/>
      <c r="G672"/>
      <c r="H672"/>
    </row>
    <row r="673" spans="1:18" ht="12.75" x14ac:dyDescent="0.2">
      <c r="A673"/>
      <c r="B673"/>
      <c r="C673"/>
      <c r="D673"/>
      <c r="E673"/>
      <c r="F673"/>
      <c r="G673"/>
      <c r="H673"/>
    </row>
    <row r="674" spans="1:18" ht="12.75" x14ac:dyDescent="0.2">
      <c r="A674"/>
      <c r="B674"/>
      <c r="C674"/>
      <c r="D674"/>
      <c r="E674"/>
      <c r="F674"/>
      <c r="G674"/>
      <c r="H674"/>
    </row>
    <row r="675" spans="1:18" ht="12.75" x14ac:dyDescent="0.2">
      <c r="A675"/>
      <c r="B675"/>
      <c r="C675"/>
      <c r="D675"/>
      <c r="E675"/>
      <c r="F675"/>
      <c r="G675"/>
      <c r="H675"/>
    </row>
    <row r="676" spans="1:18" ht="12.75" x14ac:dyDescent="0.2">
      <c r="A676"/>
      <c r="B676"/>
      <c r="C676"/>
      <c r="D676"/>
      <c r="E676"/>
      <c r="F676"/>
      <c r="G676"/>
      <c r="H676"/>
    </row>
    <row r="677" spans="1:18" ht="12.75" x14ac:dyDescent="0.2">
      <c r="A677"/>
      <c r="B677"/>
      <c r="C677"/>
      <c r="D677"/>
      <c r="E677"/>
      <c r="F677"/>
      <c r="G677"/>
      <c r="H677"/>
      <c r="I677" s="22"/>
      <c r="J677" s="22"/>
      <c r="K677" s="22"/>
      <c r="L677" s="22"/>
      <c r="M677" s="22"/>
      <c r="N677" s="22"/>
      <c r="O677" s="22"/>
      <c r="P677" s="22"/>
      <c r="Q677" s="22"/>
    </row>
    <row r="678" spans="1:18" ht="12.75" x14ac:dyDescent="0.2">
      <c r="H678"/>
      <c r="R678" s="22"/>
    </row>
    <row r="679" spans="1:18" ht="12.75" x14ac:dyDescent="0.2">
      <c r="H679"/>
    </row>
    <row r="680" spans="1:18" ht="12.75" x14ac:dyDescent="0.2">
      <c r="A680" s="24"/>
      <c r="B680" s="24"/>
      <c r="C680" s="24"/>
      <c r="D680" s="24"/>
      <c r="E680" s="24"/>
      <c r="F680" s="24"/>
      <c r="G680" s="24"/>
      <c r="H680"/>
      <c r="I680" s="24"/>
      <c r="J680" s="24"/>
    </row>
    <row r="683" spans="1:18" x14ac:dyDescent="0.2">
      <c r="H683" s="24"/>
    </row>
    <row r="692" spans="1:27" ht="12.75" customHeight="1" x14ac:dyDescent="0.2"/>
    <row r="693" spans="1:27" ht="15" customHeight="1" x14ac:dyDescent="0.2"/>
    <row r="694" spans="1:27" ht="12" customHeight="1" x14ac:dyDescent="0.2"/>
    <row r="695" spans="1:27" ht="24" customHeight="1" x14ac:dyDescent="0.2"/>
    <row r="699" spans="1:27" ht="12.75" x14ac:dyDescent="0.2">
      <c r="A699"/>
      <c r="B699"/>
      <c r="C699"/>
      <c r="D699"/>
      <c r="E699"/>
      <c r="F699"/>
      <c r="G699"/>
      <c r="I699" s="22"/>
      <c r="J699" s="22"/>
      <c r="K699" s="22"/>
      <c r="L699" s="22"/>
      <c r="M699" s="22"/>
      <c r="N699" s="22"/>
      <c r="O699" s="22"/>
      <c r="P699" s="22"/>
      <c r="Q699" s="22"/>
    </row>
    <row r="700" spans="1:27" ht="12.75" x14ac:dyDescent="0.2">
      <c r="A700"/>
      <c r="B700"/>
      <c r="C700"/>
      <c r="D700"/>
      <c r="E700"/>
      <c r="F700"/>
      <c r="G700"/>
      <c r="R700" s="22"/>
    </row>
    <row r="701" spans="1:27" ht="12.75" x14ac:dyDescent="0.2">
      <c r="A701"/>
      <c r="B701"/>
      <c r="C701"/>
      <c r="D701"/>
      <c r="E701"/>
      <c r="F701"/>
      <c r="G701"/>
    </row>
    <row r="702" spans="1:27" ht="12.75" x14ac:dyDescent="0.2">
      <c r="A702"/>
      <c r="B702"/>
      <c r="C702"/>
      <c r="D702"/>
      <c r="E702"/>
      <c r="F702"/>
      <c r="G702"/>
      <c r="H702"/>
    </row>
    <row r="703" spans="1:27" s="22" customFormat="1" ht="12.75" x14ac:dyDescent="0.2">
      <c r="A703"/>
      <c r="B703"/>
      <c r="C703"/>
      <c r="D703"/>
      <c r="E703"/>
      <c r="F703"/>
      <c r="G703"/>
      <c r="H703"/>
      <c r="I703" s="3"/>
      <c r="J703" s="3"/>
      <c r="K703" s="3"/>
      <c r="L703" s="3"/>
      <c r="M703" s="3"/>
      <c r="N703" s="3"/>
      <c r="O703" s="3"/>
      <c r="P703" s="3"/>
      <c r="Q703" s="3"/>
      <c r="R703" s="3"/>
      <c r="U703" s="498"/>
      <c r="V703" s="498"/>
      <c r="W703" s="498"/>
      <c r="X703" s="498"/>
      <c r="Y703" s="498"/>
      <c r="Z703" s="498"/>
      <c r="AA703" s="498"/>
    </row>
    <row r="704" spans="1:27" ht="12.75" x14ac:dyDescent="0.2">
      <c r="A704"/>
      <c r="B704"/>
      <c r="C704"/>
      <c r="D704"/>
      <c r="E704"/>
      <c r="F704"/>
      <c r="G704"/>
      <c r="H704"/>
    </row>
    <row r="705" spans="1:27" ht="12.75" x14ac:dyDescent="0.2">
      <c r="A705"/>
      <c r="B705"/>
      <c r="C705"/>
      <c r="D705"/>
      <c r="E705"/>
      <c r="F705"/>
      <c r="G705"/>
      <c r="H705"/>
    </row>
    <row r="706" spans="1:27" ht="12.75" x14ac:dyDescent="0.2">
      <c r="A706"/>
      <c r="B706"/>
      <c r="C706"/>
      <c r="D706"/>
      <c r="E706"/>
      <c r="F706"/>
      <c r="G706"/>
      <c r="H706"/>
    </row>
    <row r="707" spans="1:27" ht="12.75" x14ac:dyDescent="0.2">
      <c r="A707"/>
      <c r="B707"/>
      <c r="C707"/>
      <c r="D707"/>
      <c r="E707"/>
      <c r="F707"/>
      <c r="G707"/>
      <c r="H707"/>
    </row>
    <row r="708" spans="1:27" ht="12.75" x14ac:dyDescent="0.2">
      <c r="A708"/>
      <c r="B708"/>
      <c r="C708"/>
      <c r="D708"/>
      <c r="E708"/>
      <c r="F708"/>
      <c r="G708"/>
      <c r="H708"/>
    </row>
    <row r="709" spans="1:27" ht="12.75" x14ac:dyDescent="0.2">
      <c r="A709"/>
      <c r="B709"/>
      <c r="C709"/>
      <c r="D709"/>
      <c r="E709"/>
      <c r="F709"/>
      <c r="G709"/>
      <c r="H709"/>
    </row>
    <row r="710" spans="1:27" ht="12.75" x14ac:dyDescent="0.2">
      <c r="A710"/>
      <c r="B710"/>
      <c r="C710"/>
      <c r="D710"/>
      <c r="E710"/>
      <c r="F710"/>
      <c r="G710"/>
      <c r="H710"/>
    </row>
    <row r="711" spans="1:27" ht="12.75" x14ac:dyDescent="0.2">
      <c r="A711"/>
      <c r="B711"/>
      <c r="C711"/>
      <c r="D711"/>
      <c r="E711"/>
      <c r="F711"/>
      <c r="G711"/>
      <c r="H711"/>
    </row>
    <row r="712" spans="1:27" ht="12.75" x14ac:dyDescent="0.2">
      <c r="A712"/>
      <c r="B712"/>
      <c r="C712"/>
      <c r="D712"/>
      <c r="E712"/>
      <c r="F712"/>
      <c r="G712"/>
      <c r="H712"/>
    </row>
    <row r="713" spans="1:27" ht="12.75" x14ac:dyDescent="0.2">
      <c r="A713"/>
      <c r="B713"/>
      <c r="C713"/>
      <c r="D713"/>
      <c r="E713"/>
      <c r="F713"/>
      <c r="G713"/>
      <c r="H713"/>
    </row>
    <row r="714" spans="1:27" s="22" customFormat="1" ht="12.75" x14ac:dyDescent="0.2">
      <c r="A714"/>
      <c r="B714"/>
      <c r="C714"/>
      <c r="D714"/>
      <c r="E714"/>
      <c r="F714"/>
      <c r="G714"/>
      <c r="H714"/>
      <c r="I714" s="3"/>
      <c r="J714" s="3"/>
      <c r="K714" s="3"/>
      <c r="L714" s="3"/>
      <c r="M714" s="3"/>
      <c r="N714" s="3"/>
      <c r="O714" s="3"/>
      <c r="P714" s="3"/>
      <c r="Q714" s="3"/>
      <c r="R714" s="3"/>
      <c r="U714" s="498"/>
      <c r="V714" s="498"/>
      <c r="W714" s="498"/>
      <c r="X714" s="498"/>
      <c r="Y714" s="498"/>
      <c r="Z714" s="498"/>
      <c r="AA714" s="498"/>
    </row>
    <row r="715" spans="1:27" s="22" customFormat="1" ht="12.75" x14ac:dyDescent="0.2">
      <c r="A715"/>
      <c r="B715"/>
      <c r="C715"/>
      <c r="D715"/>
      <c r="E715"/>
      <c r="F715"/>
      <c r="G715"/>
      <c r="H715"/>
      <c r="I715" s="3"/>
      <c r="J715" s="3"/>
      <c r="K715" s="3"/>
      <c r="L715" s="3"/>
      <c r="M715" s="3"/>
      <c r="N715" s="3"/>
      <c r="O715" s="3"/>
      <c r="P715" s="3"/>
      <c r="Q715" s="3"/>
      <c r="R715" s="3"/>
      <c r="U715" s="498"/>
      <c r="V715" s="498"/>
      <c r="W715" s="498"/>
      <c r="X715" s="498"/>
      <c r="Y715" s="498"/>
      <c r="Z715" s="498"/>
      <c r="AA715" s="498"/>
    </row>
    <row r="716" spans="1:27" ht="12.75" x14ac:dyDescent="0.2">
      <c r="A716"/>
      <c r="B716"/>
      <c r="C716"/>
      <c r="D716"/>
      <c r="E716"/>
      <c r="F716"/>
      <c r="G716"/>
      <c r="H716"/>
      <c r="I716" s="22"/>
      <c r="J716" s="22"/>
      <c r="K716" s="22"/>
      <c r="L716" s="22"/>
      <c r="M716" s="22"/>
      <c r="N716" s="22"/>
      <c r="O716" s="22"/>
      <c r="P716" s="22"/>
      <c r="Q716" s="22"/>
    </row>
    <row r="717" spans="1:27" ht="12.75" x14ac:dyDescent="0.2">
      <c r="A717"/>
      <c r="B717"/>
      <c r="C717"/>
      <c r="D717"/>
      <c r="E717"/>
      <c r="F717"/>
      <c r="G717"/>
      <c r="H717"/>
      <c r="R717" s="22"/>
    </row>
    <row r="718" spans="1:27" ht="12.75" x14ac:dyDescent="0.2">
      <c r="A718"/>
      <c r="B718"/>
      <c r="C718"/>
      <c r="D718"/>
      <c r="E718"/>
      <c r="F718"/>
      <c r="G718"/>
      <c r="H718"/>
      <c r="I718" s="24"/>
      <c r="J718" s="24"/>
    </row>
    <row r="719" spans="1:27" ht="12.75" x14ac:dyDescent="0.2">
      <c r="A719"/>
      <c r="B719"/>
      <c r="C719"/>
      <c r="D719"/>
      <c r="E719"/>
      <c r="F719"/>
      <c r="G719"/>
      <c r="H719"/>
    </row>
    <row r="720" spans="1:27" ht="12.75" x14ac:dyDescent="0.2">
      <c r="A720"/>
      <c r="B720"/>
      <c r="C720"/>
      <c r="D720"/>
      <c r="E720"/>
      <c r="F720"/>
      <c r="G720"/>
      <c r="H720"/>
      <c r="I720" s="22"/>
      <c r="J720" s="22"/>
      <c r="K720" s="22"/>
      <c r="L720" s="22"/>
      <c r="M720" s="22"/>
      <c r="N720" s="22"/>
      <c r="O720" s="22"/>
      <c r="P720" s="22"/>
      <c r="Q720" s="22"/>
    </row>
    <row r="721" spans="1:18" ht="12.75" x14ac:dyDescent="0.2">
      <c r="A721"/>
      <c r="B721"/>
      <c r="C721"/>
      <c r="D721"/>
      <c r="E721"/>
      <c r="F721"/>
      <c r="G721"/>
      <c r="H721"/>
      <c r="R721" s="22"/>
    </row>
    <row r="722" spans="1:18" ht="12.75" x14ac:dyDescent="0.2">
      <c r="A722"/>
      <c r="B722"/>
      <c r="C722"/>
      <c r="D722"/>
      <c r="E722"/>
      <c r="F722"/>
      <c r="G722"/>
      <c r="H722"/>
    </row>
    <row r="723" spans="1:18" ht="12.75" x14ac:dyDescent="0.2">
      <c r="H723"/>
    </row>
    <row r="724" spans="1:18" ht="12.75" x14ac:dyDescent="0.2">
      <c r="H724"/>
    </row>
    <row r="725" spans="1:18" ht="12.75" x14ac:dyDescent="0.2">
      <c r="H725"/>
    </row>
    <row r="726" spans="1:18" ht="12.75" customHeight="1" x14ac:dyDescent="0.2"/>
    <row r="727" spans="1:18" ht="12" customHeight="1" x14ac:dyDescent="0.2"/>
    <row r="728" spans="1:18" ht="12" customHeight="1" x14ac:dyDescent="0.2"/>
    <row r="729" spans="1:18" ht="22.5" customHeight="1" x14ac:dyDescent="0.2"/>
    <row r="731" spans="1:18" ht="12.75" x14ac:dyDescent="0.2">
      <c r="A731"/>
      <c r="B731"/>
      <c r="C731"/>
      <c r="D731"/>
      <c r="E731"/>
      <c r="F731"/>
      <c r="G731"/>
      <c r="I731"/>
      <c r="J731"/>
      <c r="K731"/>
      <c r="L731"/>
    </row>
    <row r="732" spans="1:18" ht="12.75" x14ac:dyDescent="0.2">
      <c r="A732"/>
      <c r="B732"/>
      <c r="C732"/>
      <c r="D732"/>
      <c r="E732"/>
      <c r="F732"/>
      <c r="G732"/>
      <c r="I732"/>
      <c r="J732"/>
      <c r="K732"/>
      <c r="L732"/>
    </row>
    <row r="733" spans="1:18" ht="12.75" x14ac:dyDescent="0.2">
      <c r="A733"/>
      <c r="B733"/>
      <c r="C733"/>
      <c r="D733"/>
      <c r="E733"/>
      <c r="F733"/>
      <c r="G733"/>
      <c r="I733"/>
      <c r="J733"/>
      <c r="K733"/>
      <c r="L733"/>
    </row>
    <row r="734" spans="1:18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 s="24"/>
    </row>
    <row r="735" spans="1:18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 s="24"/>
    </row>
    <row r="736" spans="1:18" ht="12.75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 s="24"/>
    </row>
    <row r="737" spans="1:12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</row>
    <row r="738" spans="1:12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</row>
    <row r="739" spans="1:12" ht="12.75" x14ac:dyDescent="0.2">
      <c r="A739"/>
      <c r="B739"/>
      <c r="C739"/>
      <c r="D739"/>
      <c r="E739"/>
      <c r="F739"/>
      <c r="G739"/>
      <c r="H739"/>
      <c r="I739"/>
      <c r="J739"/>
      <c r="K739"/>
      <c r="L739"/>
    </row>
    <row r="740" spans="1:12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</row>
    <row r="741" spans="1:12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</row>
    <row r="742" spans="1:12" ht="12.75" x14ac:dyDescent="0.2">
      <c r="A742"/>
      <c r="B742"/>
      <c r="C742"/>
      <c r="D742"/>
      <c r="E742"/>
      <c r="F742"/>
      <c r="G742"/>
      <c r="H742"/>
      <c r="I742"/>
      <c r="J742"/>
      <c r="K742"/>
      <c r="L742"/>
    </row>
    <row r="743" spans="1:12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</row>
    <row r="744" spans="1:12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</row>
    <row r="745" spans="1:12" ht="12.75" x14ac:dyDescent="0.2">
      <c r="A745"/>
      <c r="B745"/>
      <c r="C745"/>
      <c r="D745"/>
      <c r="E745"/>
      <c r="F745"/>
      <c r="G745"/>
      <c r="H745"/>
      <c r="I745"/>
      <c r="J745"/>
      <c r="K745"/>
      <c r="L745"/>
    </row>
    <row r="746" spans="1:12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</row>
    <row r="747" spans="1:12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</row>
    <row r="748" spans="1:12" ht="12.75" x14ac:dyDescent="0.2">
      <c r="A748"/>
      <c r="B748"/>
      <c r="C748"/>
      <c r="D748"/>
      <c r="E748"/>
      <c r="F748"/>
      <c r="G748"/>
      <c r="H748"/>
      <c r="I748"/>
      <c r="J748"/>
      <c r="K748"/>
      <c r="L748"/>
    </row>
    <row r="749" spans="1:12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</row>
    <row r="750" spans="1:12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</row>
    <row r="751" spans="1:12" ht="12.75" x14ac:dyDescent="0.2">
      <c r="H751"/>
    </row>
    <row r="752" spans="1:12" ht="12.75" x14ac:dyDescent="0.2">
      <c r="H752"/>
    </row>
    <row r="753" spans="1:27" ht="12.75" x14ac:dyDescent="0.2">
      <c r="H753"/>
    </row>
    <row r="762" spans="1:27" s="22" customForma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U762" s="498"/>
      <c r="V762" s="498"/>
      <c r="W762" s="498"/>
      <c r="X762" s="498"/>
      <c r="Y762" s="498"/>
      <c r="Z762" s="498"/>
      <c r="AA762" s="498"/>
    </row>
    <row r="763" spans="1:27" ht="15" customHeight="1" x14ac:dyDescent="0.2"/>
    <row r="774" spans="1:27" ht="12" customHeight="1" x14ac:dyDescent="0.2"/>
    <row r="775" spans="1:27" s="22" customForma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U775" s="498"/>
      <c r="V775" s="498"/>
      <c r="W775" s="498"/>
      <c r="X775" s="498"/>
      <c r="Y775" s="498"/>
      <c r="Z775" s="498"/>
      <c r="AA775" s="498"/>
    </row>
    <row r="777" spans="1:27" ht="12.75" customHeight="1" x14ac:dyDescent="0.2"/>
    <row r="787" ht="27" customHeight="1" x14ac:dyDescent="0.2"/>
    <row r="792" ht="12" customHeight="1" x14ac:dyDescent="0.2"/>
    <row r="793" ht="12" customHeight="1" x14ac:dyDescent="0.2"/>
    <row r="794" ht="12" customHeight="1" x14ac:dyDescent="0.2"/>
    <row r="799" ht="12.75" customHeight="1" x14ac:dyDescent="0.2"/>
    <row r="800" ht="12.75" customHeight="1" x14ac:dyDescent="0.2"/>
    <row r="801" spans="1:27" ht="12" customHeight="1" x14ac:dyDescent="0.2"/>
    <row r="802" spans="1:27" ht="12" customHeight="1" x14ac:dyDescent="0.2"/>
    <row r="803" spans="1:27" ht="12" customHeight="1" x14ac:dyDescent="0.2"/>
    <row r="804" spans="1:27" s="22" customForma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U804" s="498"/>
      <c r="V804" s="498"/>
      <c r="W804" s="498"/>
      <c r="X804" s="498"/>
      <c r="Y804" s="498"/>
      <c r="Z804" s="498"/>
      <c r="AA804" s="498"/>
    </row>
    <row r="806" spans="1:27" ht="12.75" customHeight="1" x14ac:dyDescent="0.2"/>
    <row r="807" spans="1:27" ht="12.75" customHeight="1" x14ac:dyDescent="0.2"/>
    <row r="812" spans="1:27" ht="12.75" customHeight="1" x14ac:dyDescent="0.2"/>
    <row r="816" spans="1:27" ht="13.5" customHeight="1" x14ac:dyDescent="0.2"/>
    <row r="817" spans="1:27" s="22" customForma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U817" s="498"/>
      <c r="V817" s="498"/>
      <c r="W817" s="498"/>
      <c r="X817" s="498"/>
      <c r="Y817" s="498"/>
      <c r="Z817" s="498"/>
      <c r="AA817" s="498"/>
    </row>
    <row r="818" spans="1:27" s="22" customForma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U818" s="498"/>
      <c r="V818" s="498"/>
      <c r="W818" s="498"/>
      <c r="X818" s="498"/>
      <c r="Y818" s="498"/>
      <c r="Z818" s="498"/>
      <c r="AA818" s="498"/>
    </row>
    <row r="820" spans="1:27" ht="12.75" customHeight="1" x14ac:dyDescent="0.2"/>
    <row r="836" ht="12.75" customHeight="1" x14ac:dyDescent="0.2"/>
    <row r="877" ht="17.25" customHeight="1" x14ac:dyDescent="0.2"/>
    <row r="890" ht="12.75" customHeight="1" x14ac:dyDescent="0.2"/>
    <row r="901" spans="1:27" s="22" customForma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U901" s="498"/>
      <c r="V901" s="498"/>
      <c r="W901" s="498"/>
      <c r="X901" s="498"/>
      <c r="Y901" s="498"/>
      <c r="Z901" s="498"/>
      <c r="AA901" s="498"/>
    </row>
    <row r="902" spans="1:27" s="22" customForma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U902" s="498"/>
      <c r="V902" s="498"/>
      <c r="W902" s="498"/>
      <c r="X902" s="498"/>
      <c r="Y902" s="498"/>
      <c r="Z902" s="498"/>
      <c r="AA902" s="498"/>
    </row>
    <row r="903" spans="1:27" s="22" customForma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U903" s="498"/>
      <c r="V903" s="498"/>
      <c r="W903" s="498"/>
      <c r="X903" s="498"/>
      <c r="Y903" s="498"/>
      <c r="Z903" s="498"/>
      <c r="AA903" s="498"/>
    </row>
    <row r="904" spans="1:27" s="22" customForma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U904" s="498"/>
      <c r="V904" s="498"/>
      <c r="W904" s="498"/>
      <c r="X904" s="498"/>
      <c r="Y904" s="498"/>
      <c r="Z904" s="498"/>
      <c r="AA904" s="498"/>
    </row>
    <row r="905" spans="1:27" s="22" customForma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U905" s="498"/>
      <c r="V905" s="498"/>
      <c r="W905" s="498"/>
      <c r="X905" s="498"/>
      <c r="Y905" s="498"/>
      <c r="Z905" s="498"/>
      <c r="AA905" s="498"/>
    </row>
    <row r="906" spans="1:27" s="22" customForma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U906" s="498"/>
      <c r="V906" s="498"/>
      <c r="W906" s="498"/>
      <c r="X906" s="498"/>
      <c r="Y906" s="498"/>
      <c r="Z906" s="498"/>
      <c r="AA906" s="498"/>
    </row>
    <row r="907" spans="1:27" s="22" customForma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U907" s="498"/>
      <c r="V907" s="498"/>
      <c r="W907" s="498"/>
      <c r="X907" s="498"/>
      <c r="Y907" s="498"/>
      <c r="Z907" s="498"/>
      <c r="AA907" s="498"/>
    </row>
    <row r="908" spans="1:27" s="22" customForma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U908" s="498"/>
      <c r="V908" s="498"/>
      <c r="W908" s="498"/>
      <c r="X908" s="498"/>
      <c r="Y908" s="498"/>
      <c r="Z908" s="498"/>
      <c r="AA908" s="498"/>
    </row>
    <row r="909" spans="1:27" s="22" customForma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U909" s="498"/>
      <c r="V909" s="498"/>
      <c r="W909" s="498"/>
      <c r="X909" s="498"/>
      <c r="Y909" s="498"/>
      <c r="Z909" s="498"/>
      <c r="AA909" s="498"/>
    </row>
    <row r="910" spans="1:27" s="22" customForma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U910" s="498"/>
      <c r="V910" s="498"/>
      <c r="W910" s="498"/>
      <c r="X910" s="498"/>
      <c r="Y910" s="498"/>
      <c r="Z910" s="498"/>
      <c r="AA910" s="498"/>
    </row>
    <row r="914" spans="1:27" s="22" customForma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U914" s="498"/>
      <c r="V914" s="498"/>
      <c r="W914" s="498"/>
      <c r="X914" s="498"/>
      <c r="Y914" s="498"/>
      <c r="Z914" s="498"/>
      <c r="AA914" s="498"/>
    </row>
    <row r="933" spans="1:27" x14ac:dyDescent="0.2">
      <c r="S933" s="3">
        <v>1</v>
      </c>
    </row>
    <row r="941" spans="1:27" s="22" customForma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U941" s="498"/>
      <c r="V941" s="498"/>
      <c r="W941" s="498"/>
      <c r="X941" s="498"/>
      <c r="Y941" s="498"/>
      <c r="Z941" s="498"/>
      <c r="AA941" s="498"/>
    </row>
    <row r="946" spans="1:27" ht="12.75" x14ac:dyDescent="0.2">
      <c r="S946" s="28"/>
    </row>
    <row r="947" spans="1:27" ht="12.75" x14ac:dyDescent="0.2">
      <c r="S947" s="28"/>
    </row>
    <row r="948" spans="1:27" ht="12.75" x14ac:dyDescent="0.2">
      <c r="S948" s="28"/>
    </row>
    <row r="949" spans="1:27" ht="12.75" x14ac:dyDescent="0.2">
      <c r="S949" s="28"/>
    </row>
    <row r="950" spans="1:27" ht="12.75" x14ac:dyDescent="0.2">
      <c r="S950" s="28"/>
    </row>
    <row r="951" spans="1:27" ht="12.75" x14ac:dyDescent="0.2">
      <c r="S951" s="28"/>
    </row>
    <row r="952" spans="1:27" ht="12.75" x14ac:dyDescent="0.2">
      <c r="S952" s="33"/>
    </row>
    <row r="953" spans="1:27" s="28" customFormat="1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U953" s="533"/>
      <c r="V953" s="533"/>
      <c r="W953" s="533"/>
      <c r="X953" s="533"/>
      <c r="Y953" s="533"/>
      <c r="Z953" s="533"/>
      <c r="AA953" s="533"/>
    </row>
    <row r="954" spans="1:27" s="28" customFormat="1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U954" s="533"/>
      <c r="V954" s="533"/>
      <c r="W954" s="533"/>
      <c r="X954" s="533"/>
      <c r="Y954" s="533"/>
      <c r="Z954" s="533"/>
      <c r="AA954" s="533"/>
    </row>
    <row r="955" spans="1:27" s="28" customFormat="1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U955" s="533"/>
      <c r="V955" s="533"/>
      <c r="W955" s="533"/>
      <c r="X955" s="533"/>
      <c r="Y955" s="533"/>
      <c r="Z955" s="533"/>
      <c r="AA955" s="533"/>
    </row>
    <row r="956" spans="1:27" s="28" customFormat="1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U956" s="533"/>
      <c r="V956" s="533"/>
      <c r="W956" s="533"/>
      <c r="X956" s="533"/>
      <c r="Y956" s="533"/>
      <c r="Z956" s="533"/>
      <c r="AA956" s="533"/>
    </row>
    <row r="957" spans="1:27" s="28" customFormat="1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U957" s="533"/>
      <c r="V957" s="533"/>
      <c r="W957" s="533"/>
      <c r="X957" s="533"/>
      <c r="Y957" s="533"/>
      <c r="Z957" s="533"/>
      <c r="AA957" s="533"/>
    </row>
    <row r="958" spans="1:27" s="28" customFormat="1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U958" s="533"/>
      <c r="V958" s="533"/>
      <c r="W958" s="533"/>
      <c r="X958" s="533"/>
      <c r="Y958" s="533"/>
      <c r="Z958" s="533"/>
      <c r="AA958" s="533"/>
    </row>
    <row r="959" spans="1:27" s="33" customFormat="1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28"/>
      <c r="U959" s="534"/>
      <c r="V959" s="534"/>
      <c r="W959" s="534"/>
      <c r="X959" s="534"/>
      <c r="Y959" s="534"/>
      <c r="Z959" s="534"/>
      <c r="AA959" s="534"/>
    </row>
    <row r="960" spans="1:27" s="28" customFormat="1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U960" s="533"/>
      <c r="V960" s="533"/>
      <c r="W960" s="533"/>
      <c r="X960" s="533"/>
      <c r="Y960" s="533"/>
      <c r="Z960" s="533"/>
      <c r="AA960" s="533"/>
    </row>
    <row r="961" spans="1:27" s="28" customFormat="1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U961" s="533"/>
      <c r="V961" s="533"/>
      <c r="W961" s="533"/>
      <c r="X961" s="533"/>
      <c r="Y961" s="533"/>
      <c r="Z961" s="533"/>
      <c r="AA961" s="533"/>
    </row>
    <row r="962" spans="1:27" s="28" customFormat="1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28">
        <v>30</v>
      </c>
      <c r="U962" s="533"/>
      <c r="V962" s="533"/>
      <c r="W962" s="533"/>
      <c r="X962" s="533"/>
      <c r="Y962" s="533"/>
      <c r="Z962" s="533"/>
      <c r="AA962" s="533"/>
    </row>
    <row r="963" spans="1:27" s="28" customFormat="1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U963" s="533"/>
      <c r="V963" s="533"/>
      <c r="W963" s="533"/>
      <c r="X963" s="533"/>
      <c r="Y963" s="533"/>
      <c r="Z963" s="533"/>
      <c r="AA963" s="533"/>
    </row>
    <row r="964" spans="1:27" s="28" customFormat="1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U964" s="533"/>
      <c r="V964" s="533"/>
      <c r="W964" s="533"/>
      <c r="X964" s="533"/>
      <c r="Y964" s="533"/>
      <c r="Z964" s="533"/>
      <c r="AA964" s="533"/>
    </row>
    <row r="965" spans="1:27" s="28" customFormat="1" ht="13.5" thickBo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U965" s="533"/>
      <c r="V965" s="533"/>
      <c r="W965" s="533"/>
      <c r="X965" s="533"/>
      <c r="Y965" s="533"/>
      <c r="Z965" s="533"/>
      <c r="AA965" s="533"/>
    </row>
    <row r="966" spans="1:27" s="28" customFormat="1" ht="13.5" thickBo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77">
        <v>20</v>
      </c>
      <c r="U966" s="533"/>
      <c r="V966" s="533"/>
      <c r="W966" s="533"/>
      <c r="X966" s="533"/>
      <c r="Y966" s="533"/>
      <c r="Z966" s="533"/>
      <c r="AA966" s="533"/>
    </row>
    <row r="967" spans="1:27" s="28" customFormat="1" ht="13.5" thickBo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78">
        <v>18</v>
      </c>
      <c r="U967" s="533"/>
      <c r="V967" s="533"/>
      <c r="W967" s="533"/>
      <c r="X967" s="533"/>
      <c r="Y967" s="533"/>
      <c r="Z967" s="533"/>
      <c r="AA967" s="533"/>
    </row>
    <row r="968" spans="1:27" s="28" customFormat="1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U968" s="533"/>
      <c r="V968" s="533"/>
      <c r="W968" s="533"/>
      <c r="X968" s="533"/>
      <c r="Y968" s="533"/>
      <c r="Z968" s="533"/>
      <c r="AA968" s="533"/>
    </row>
    <row r="969" spans="1:27" s="28" customFormat="1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U969" s="533"/>
      <c r="V969" s="533"/>
      <c r="W969" s="533"/>
      <c r="X969" s="533"/>
      <c r="Y969" s="533"/>
      <c r="Z969" s="533"/>
      <c r="AA969" s="533"/>
    </row>
    <row r="970" spans="1:27" s="28" customFormat="1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U970" s="533"/>
      <c r="V970" s="533"/>
      <c r="W970" s="533"/>
      <c r="X970" s="533"/>
      <c r="Y970" s="533"/>
      <c r="Z970" s="533"/>
      <c r="AA970" s="533"/>
    </row>
    <row r="971" spans="1:27" s="28" customFormat="1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U971" s="533"/>
      <c r="V971" s="533"/>
      <c r="W971" s="533"/>
      <c r="X971" s="533"/>
      <c r="Y971" s="533"/>
      <c r="Z971" s="533"/>
      <c r="AA971" s="533"/>
    </row>
    <row r="972" spans="1:27" s="28" customFormat="1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U972" s="533"/>
      <c r="V972" s="533"/>
      <c r="W972" s="533"/>
      <c r="X972" s="533"/>
      <c r="Y972" s="533"/>
      <c r="Z972" s="533"/>
      <c r="AA972" s="533"/>
    </row>
    <row r="973" spans="1:27" s="28" customFormat="1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U973" s="533"/>
      <c r="V973" s="533"/>
      <c r="W973" s="533"/>
      <c r="X973" s="533"/>
      <c r="Y973" s="533"/>
      <c r="Z973" s="533"/>
      <c r="AA973" s="533"/>
    </row>
    <row r="974" spans="1:27" s="28" customFormat="1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U974" s="533"/>
      <c r="V974" s="533"/>
      <c r="W974" s="533"/>
      <c r="X974" s="533"/>
      <c r="Y974" s="533"/>
      <c r="Z974" s="533"/>
      <c r="AA974" s="533"/>
    </row>
    <row r="975" spans="1:27" s="28" customFormat="1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U975" s="533"/>
      <c r="V975" s="533"/>
      <c r="W975" s="533"/>
      <c r="X975" s="533"/>
      <c r="Y975" s="533"/>
      <c r="Z975" s="533"/>
      <c r="AA975" s="533"/>
    </row>
    <row r="981" spans="1:27" s="22" customForma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U981" s="498"/>
      <c r="V981" s="498"/>
      <c r="W981" s="498"/>
      <c r="X981" s="498"/>
      <c r="Y981" s="498"/>
      <c r="Z981" s="498"/>
      <c r="AA981" s="498"/>
    </row>
    <row r="998" spans="1:27" s="22" customForma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U998" s="498"/>
      <c r="V998" s="498"/>
      <c r="W998" s="498"/>
      <c r="X998" s="498"/>
      <c r="Y998" s="498"/>
      <c r="Z998" s="498"/>
      <c r="AA998" s="498"/>
    </row>
    <row r="1014" spans="1:27" s="22" customFormat="1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U1014" s="498"/>
      <c r="V1014" s="498"/>
      <c r="W1014" s="498"/>
      <c r="X1014" s="498"/>
      <c r="Y1014" s="498"/>
      <c r="Z1014" s="498"/>
      <c r="AA1014" s="498"/>
    </row>
    <row r="1016" spans="1:27" ht="12" customHeight="1" x14ac:dyDescent="0.2"/>
    <row r="1018" spans="1:27" s="22" customFormat="1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U1018" s="498"/>
      <c r="V1018" s="498"/>
      <c r="W1018" s="498"/>
      <c r="X1018" s="498"/>
      <c r="Y1018" s="498"/>
      <c r="Z1018" s="498"/>
      <c r="AA1018" s="498"/>
    </row>
    <row r="1032" spans="1:27" s="22" customFormat="1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U1032" s="498"/>
      <c r="V1032" s="498"/>
      <c r="W1032" s="498"/>
      <c r="X1032" s="498"/>
      <c r="Y1032" s="498"/>
      <c r="Z1032" s="498"/>
      <c r="AA1032" s="498"/>
    </row>
    <row r="1036" spans="1:27" s="22" customFormat="1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U1036" s="498"/>
      <c r="V1036" s="498"/>
      <c r="W1036" s="498"/>
      <c r="X1036" s="498"/>
      <c r="Y1036" s="498"/>
      <c r="Z1036" s="498"/>
      <c r="AA1036" s="498"/>
    </row>
    <row r="1037" spans="1:27" s="22" customFormat="1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U1037" s="498"/>
      <c r="V1037" s="498"/>
      <c r="W1037" s="498"/>
      <c r="X1037" s="498"/>
      <c r="Y1037" s="498"/>
      <c r="Z1037" s="498"/>
      <c r="AA1037" s="498"/>
    </row>
    <row r="1056" spans="1:27" s="22" customFormat="1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U1056" s="498"/>
      <c r="V1056" s="498"/>
      <c r="W1056" s="498"/>
      <c r="X1056" s="498"/>
      <c r="Y1056" s="498"/>
      <c r="Z1056" s="498"/>
      <c r="AA1056" s="498"/>
    </row>
    <row r="1071" spans="1:27" s="22" customFormat="1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U1071" s="498"/>
      <c r="V1071" s="498"/>
      <c r="W1071" s="498"/>
      <c r="X1071" s="498"/>
      <c r="Y1071" s="498"/>
      <c r="Z1071" s="498"/>
      <c r="AA1071" s="498"/>
    </row>
    <row r="1081" spans="1:27" s="22" customFormat="1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U1081" s="498"/>
      <c r="V1081" s="498"/>
      <c r="W1081" s="498"/>
      <c r="X1081" s="498"/>
      <c r="Y1081" s="498"/>
      <c r="Z1081" s="498"/>
      <c r="AA1081" s="498"/>
    </row>
    <row r="1086" spans="1:27" s="22" customFormat="1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U1086" s="498"/>
      <c r="V1086" s="498"/>
      <c r="W1086" s="498"/>
      <c r="X1086" s="498"/>
      <c r="Y1086" s="498"/>
      <c r="Z1086" s="498"/>
      <c r="AA1086" s="498"/>
    </row>
    <row r="1092" spans="1:27" s="22" customFormat="1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U1092" s="498"/>
      <c r="V1092" s="498"/>
      <c r="W1092" s="498"/>
      <c r="X1092" s="498"/>
      <c r="Y1092" s="498"/>
      <c r="Z1092" s="498"/>
      <c r="AA1092" s="498"/>
    </row>
    <row r="1106" spans="1:27" s="22" customFormat="1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U1106" s="498"/>
      <c r="V1106" s="498"/>
      <c r="W1106" s="498"/>
      <c r="X1106" s="498"/>
      <c r="Y1106" s="498"/>
      <c r="Z1106" s="498"/>
      <c r="AA1106" s="498"/>
    </row>
    <row r="1112" spans="1:27" s="22" customFormat="1" x14ac:dyDescent="0.2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U1112" s="498"/>
      <c r="V1112" s="498"/>
      <c r="W1112" s="498"/>
      <c r="X1112" s="498"/>
      <c r="Y1112" s="498"/>
      <c r="Z1112" s="498"/>
      <c r="AA1112" s="498"/>
    </row>
    <row r="1119" spans="1:27" s="22" customFormat="1" x14ac:dyDescent="0.2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U1119" s="498"/>
      <c r="V1119" s="498"/>
      <c r="W1119" s="498"/>
      <c r="X1119" s="498"/>
      <c r="Y1119" s="498"/>
      <c r="Z1119" s="498"/>
      <c r="AA1119" s="498"/>
    </row>
    <row r="1123" spans="1:27" s="22" customFormat="1" x14ac:dyDescent="0.2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U1123" s="498"/>
      <c r="V1123" s="498"/>
      <c r="W1123" s="498"/>
      <c r="X1123" s="498"/>
      <c r="Y1123" s="498"/>
      <c r="Z1123" s="498"/>
      <c r="AA1123" s="498"/>
    </row>
    <row r="1130" spans="1:27" s="22" customFormat="1" x14ac:dyDescent="0.2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U1130" s="498"/>
      <c r="V1130" s="498"/>
      <c r="W1130" s="498"/>
      <c r="X1130" s="498"/>
      <c r="Y1130" s="498"/>
      <c r="Z1130" s="498"/>
      <c r="AA1130" s="498"/>
    </row>
    <row r="1137" spans="1:27" s="22" customFormat="1" x14ac:dyDescent="0.2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U1137" s="498"/>
      <c r="V1137" s="498"/>
      <c r="W1137" s="498"/>
      <c r="X1137" s="498"/>
      <c r="Y1137" s="498"/>
      <c r="Z1137" s="498"/>
      <c r="AA1137" s="498"/>
    </row>
    <row r="1142" spans="1:27" s="22" customFormat="1" x14ac:dyDescent="0.2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U1142" s="498"/>
      <c r="V1142" s="498"/>
      <c r="W1142" s="498"/>
      <c r="X1142" s="498"/>
      <c r="Y1142" s="498"/>
      <c r="Z1142" s="498"/>
      <c r="AA1142" s="498"/>
    </row>
    <row r="1150" spans="1:27" s="22" customFormat="1" x14ac:dyDescent="0.2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U1150" s="498"/>
      <c r="V1150" s="498"/>
      <c r="W1150" s="498"/>
      <c r="X1150" s="498"/>
      <c r="Y1150" s="498"/>
      <c r="Z1150" s="498"/>
      <c r="AA1150" s="498"/>
    </row>
    <row r="1159" spans="1:27" s="22" customFormat="1" x14ac:dyDescent="0.2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U1159" s="498"/>
      <c r="V1159" s="498"/>
      <c r="W1159" s="498"/>
      <c r="X1159" s="498"/>
      <c r="Y1159" s="498"/>
      <c r="Z1159" s="498"/>
      <c r="AA1159" s="498"/>
    </row>
    <row r="1167" spans="1:27" s="22" customFormat="1" x14ac:dyDescent="0.2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U1167" s="498"/>
      <c r="V1167" s="498"/>
      <c r="W1167" s="498"/>
      <c r="X1167" s="498"/>
      <c r="Y1167" s="498"/>
      <c r="Z1167" s="498"/>
      <c r="AA1167" s="498"/>
    </row>
    <row r="1173" spans="1:27" s="22" customFormat="1" x14ac:dyDescent="0.2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U1173" s="498"/>
      <c r="V1173" s="498"/>
      <c r="W1173" s="498"/>
      <c r="X1173" s="498"/>
      <c r="Y1173" s="498"/>
      <c r="Z1173" s="498"/>
      <c r="AA1173" s="498"/>
    </row>
    <row r="1188" spans="1:27" s="22" customFormat="1" x14ac:dyDescent="0.2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U1188" s="498"/>
      <c r="V1188" s="498"/>
      <c r="W1188" s="498"/>
      <c r="X1188" s="498"/>
      <c r="Y1188" s="498"/>
      <c r="Z1188" s="498"/>
      <c r="AA1188" s="498"/>
    </row>
    <row r="1210" spans="1:27" s="22" customFormat="1" x14ac:dyDescent="0.2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U1210" s="498"/>
      <c r="V1210" s="498"/>
      <c r="W1210" s="498"/>
      <c r="X1210" s="498"/>
      <c r="Y1210" s="498"/>
      <c r="Z1210" s="498"/>
      <c r="AA1210" s="498"/>
    </row>
    <row r="1227" spans="1:27" s="22" customFormat="1" x14ac:dyDescent="0.2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U1227" s="498"/>
      <c r="V1227" s="498"/>
      <c r="W1227" s="498"/>
      <c r="X1227" s="498"/>
      <c r="Y1227" s="498"/>
      <c r="Z1227" s="498"/>
      <c r="AA1227" s="498"/>
    </row>
    <row r="1231" spans="1:27" s="22" customFormat="1" x14ac:dyDescent="0.2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U1231" s="498"/>
      <c r="V1231" s="498"/>
      <c r="W1231" s="498"/>
      <c r="X1231" s="498"/>
      <c r="Y1231" s="498"/>
      <c r="Z1231" s="498"/>
      <c r="AA1231" s="498"/>
    </row>
  </sheetData>
  <sheetProtection algorithmName="SHA-512" hashValue="oZxO9WEuWvSMytaMFHKN9xwdzOp2HFBb2NPOK8xFWCxKayqjJck1yQMmu+ZepoBJQku90mgv6wA3tpuW+RL+Mg==" saltValue="jqEd8fQW4Z9NuiIOSSMJ2w==" spinCount="100000" sheet="1" objects="1" scenarios="1"/>
  <mergeCells count="421">
    <mergeCell ref="Q415:R415"/>
    <mergeCell ref="D393:O393"/>
    <mergeCell ref="D394:O394"/>
    <mergeCell ref="D395:O395"/>
    <mergeCell ref="D396:O396"/>
    <mergeCell ref="D397:O397"/>
    <mergeCell ref="D398:O398"/>
    <mergeCell ref="D399:O399"/>
    <mergeCell ref="D409:O409"/>
    <mergeCell ref="D400:O400"/>
    <mergeCell ref="D401:O401"/>
    <mergeCell ref="D402:O402"/>
    <mergeCell ref="D403:O403"/>
    <mergeCell ref="D404:O404"/>
    <mergeCell ref="D405:O405"/>
    <mergeCell ref="D406:O406"/>
    <mergeCell ref="D407:O407"/>
    <mergeCell ref="D408:O408"/>
    <mergeCell ref="A314:C314"/>
    <mergeCell ref="G314:I314"/>
    <mergeCell ref="F346:G346"/>
    <mergeCell ref="K351:M351"/>
    <mergeCell ref="Q97:R97"/>
    <mergeCell ref="Q132:R132"/>
    <mergeCell ref="Q171:R171"/>
    <mergeCell ref="Q212:R212"/>
    <mergeCell ref="Q252:R252"/>
    <mergeCell ref="Q294:R294"/>
    <mergeCell ref="Q333:R333"/>
    <mergeCell ref="G273:I273"/>
    <mergeCell ref="A274:C274"/>
    <mergeCell ref="G274:I274"/>
    <mergeCell ref="A275:C275"/>
    <mergeCell ref="G275:I275"/>
    <mergeCell ref="A320:C320"/>
    <mergeCell ref="G320:I320"/>
    <mergeCell ref="G323:O323"/>
    <mergeCell ref="A333:C333"/>
    <mergeCell ref="A310:C310"/>
    <mergeCell ref="G310:I310"/>
    <mergeCell ref="A311:C311"/>
    <mergeCell ref="D391:O391"/>
    <mergeCell ref="D392:O392"/>
    <mergeCell ref="B388:C388"/>
    <mergeCell ref="F360:G360"/>
    <mergeCell ref="F361:G361"/>
    <mergeCell ref="F363:G363"/>
    <mergeCell ref="F347:G347"/>
    <mergeCell ref="F349:G349"/>
    <mergeCell ref="F354:G354"/>
    <mergeCell ref="D390:O390"/>
    <mergeCell ref="F357:G357"/>
    <mergeCell ref="F356:G356"/>
    <mergeCell ref="N351:O351"/>
    <mergeCell ref="N352:O352"/>
    <mergeCell ref="N356:O356"/>
    <mergeCell ref="N353:O353"/>
    <mergeCell ref="N354:O354"/>
    <mergeCell ref="N355:O355"/>
    <mergeCell ref="K360:M360"/>
    <mergeCell ref="A313:C313"/>
    <mergeCell ref="D386:O386"/>
    <mergeCell ref="D387:O387"/>
    <mergeCell ref="D388:O388"/>
    <mergeCell ref="D389:O389"/>
    <mergeCell ref="P307:P308"/>
    <mergeCell ref="J254:O254"/>
    <mergeCell ref="K356:M356"/>
    <mergeCell ref="K350:M350"/>
    <mergeCell ref="F355:G355"/>
    <mergeCell ref="F353:G353"/>
    <mergeCell ref="F362:G362"/>
    <mergeCell ref="N360:O360"/>
    <mergeCell ref="N358:O358"/>
    <mergeCell ref="L268:L269"/>
    <mergeCell ref="M268:M269"/>
    <mergeCell ref="N268:N269"/>
    <mergeCell ref="O268:O269"/>
    <mergeCell ref="P268:P269"/>
    <mergeCell ref="G266:K266"/>
    <mergeCell ref="A266:F266"/>
    <mergeCell ref="A267:F267"/>
    <mergeCell ref="G312:I312"/>
    <mergeCell ref="A271:C271"/>
    <mergeCell ref="A212:C212"/>
    <mergeCell ref="A156:C156"/>
    <mergeCell ref="G271:I271"/>
    <mergeCell ref="Q307:Q308"/>
    <mergeCell ref="A276:C276"/>
    <mergeCell ref="G276:I276"/>
    <mergeCell ref="A277:C277"/>
    <mergeCell ref="G277:I277"/>
    <mergeCell ref="A278:C278"/>
    <mergeCell ref="G278:I278"/>
    <mergeCell ref="A279:C279"/>
    <mergeCell ref="G279:I279"/>
    <mergeCell ref="A280:C280"/>
    <mergeCell ref="G280:I280"/>
    <mergeCell ref="G305:K305"/>
    <mergeCell ref="J295:O295"/>
    <mergeCell ref="G281:I281"/>
    <mergeCell ref="G284:O284"/>
    <mergeCell ref="A294:C294"/>
    <mergeCell ref="J307:J308"/>
    <mergeCell ref="A305:F305"/>
    <mergeCell ref="A306:F306"/>
    <mergeCell ref="K307:K308"/>
    <mergeCell ref="L307:L308"/>
    <mergeCell ref="A196:C196"/>
    <mergeCell ref="G196:I196"/>
    <mergeCell ref="A197:C197"/>
    <mergeCell ref="G197:I197"/>
    <mergeCell ref="A198:C198"/>
    <mergeCell ref="G198:I198"/>
    <mergeCell ref="A199:C199"/>
    <mergeCell ref="G199:I199"/>
    <mergeCell ref="G202:O202"/>
    <mergeCell ref="A239:C239"/>
    <mergeCell ref="G239:I239"/>
    <mergeCell ref="J226:J227"/>
    <mergeCell ref="K226:K227"/>
    <mergeCell ref="K145:K146"/>
    <mergeCell ref="L145:L146"/>
    <mergeCell ref="M145:M146"/>
    <mergeCell ref="N145:N146"/>
    <mergeCell ref="O145:O146"/>
    <mergeCell ref="J214:O214"/>
    <mergeCell ref="G148:I148"/>
    <mergeCell ref="M186:M187"/>
    <mergeCell ref="G156:I156"/>
    <mergeCell ref="A149:C149"/>
    <mergeCell ref="G149:I149"/>
    <mergeCell ref="A150:C150"/>
    <mergeCell ref="G150:I150"/>
    <mergeCell ref="A151:C152"/>
    <mergeCell ref="G151:I152"/>
    <mergeCell ref="A153:C154"/>
    <mergeCell ref="G153:I154"/>
    <mergeCell ref="D214:F214"/>
    <mergeCell ref="G191:I191"/>
    <mergeCell ref="A155:C155"/>
    <mergeCell ref="O10:P10"/>
    <mergeCell ref="M10:N10"/>
    <mergeCell ref="M11:N11"/>
    <mergeCell ref="M19:N19"/>
    <mergeCell ref="Q226:Q227"/>
    <mergeCell ref="Q268:Q269"/>
    <mergeCell ref="A229:C229"/>
    <mergeCell ref="G229:I229"/>
    <mergeCell ref="A230:C230"/>
    <mergeCell ref="G230:I230"/>
    <mergeCell ref="A231:C231"/>
    <mergeCell ref="G231:I231"/>
    <mergeCell ref="A232:C232"/>
    <mergeCell ref="G232:I232"/>
    <mergeCell ref="A233:C233"/>
    <mergeCell ref="G233:I233"/>
    <mergeCell ref="G242:O242"/>
    <mergeCell ref="A252:C252"/>
    <mergeCell ref="J268:J269"/>
    <mergeCell ref="K268:K269"/>
    <mergeCell ref="D254:F254"/>
    <mergeCell ref="G237:I237"/>
    <mergeCell ref="A238:C238"/>
    <mergeCell ref="G238:I238"/>
    <mergeCell ref="F12:G12"/>
    <mergeCell ref="F16:H16"/>
    <mergeCell ref="F13:G13"/>
    <mergeCell ref="O14:P14"/>
    <mergeCell ref="A5:D5"/>
    <mergeCell ref="A6:D6"/>
    <mergeCell ref="A15:C15"/>
    <mergeCell ref="A20:C20"/>
    <mergeCell ref="A23:C23"/>
    <mergeCell ref="F8:P8"/>
    <mergeCell ref="M9:N9"/>
    <mergeCell ref="O9:P9"/>
    <mergeCell ref="O11:P11"/>
    <mergeCell ref="O12:P12"/>
    <mergeCell ref="O13:P13"/>
    <mergeCell ref="O15:P15"/>
    <mergeCell ref="O22:P22"/>
    <mergeCell ref="O23:P23"/>
    <mergeCell ref="A16:C16"/>
    <mergeCell ref="M15:N15"/>
    <mergeCell ref="M16:N16"/>
    <mergeCell ref="O16:P16"/>
    <mergeCell ref="A11:D11"/>
    <mergeCell ref="M22:N22"/>
    <mergeCell ref="A281:C281"/>
    <mergeCell ref="O307:O308"/>
    <mergeCell ref="A272:C272"/>
    <mergeCell ref="G272:I272"/>
    <mergeCell ref="A273:C273"/>
    <mergeCell ref="A18:C18"/>
    <mergeCell ref="A12:D12"/>
    <mergeCell ref="A13:D13"/>
    <mergeCell ref="A14:D14"/>
    <mergeCell ref="A17:C17"/>
    <mergeCell ref="M12:N12"/>
    <mergeCell ref="M13:N13"/>
    <mergeCell ref="M14:N14"/>
    <mergeCell ref="M17:N17"/>
    <mergeCell ref="F14:H14"/>
    <mergeCell ref="F15:H15"/>
    <mergeCell ref="O17:P17"/>
    <mergeCell ref="O18:P18"/>
    <mergeCell ref="O21:P21"/>
    <mergeCell ref="M23:N23"/>
    <mergeCell ref="M21:N21"/>
    <mergeCell ref="O29:P29"/>
    <mergeCell ref="O19:P19"/>
    <mergeCell ref="M18:N18"/>
    <mergeCell ref="A236:C236"/>
    <mergeCell ref="G236:I236"/>
    <mergeCell ref="A237:C237"/>
    <mergeCell ref="L226:L227"/>
    <mergeCell ref="M226:M227"/>
    <mergeCell ref="N226:N227"/>
    <mergeCell ref="O226:O227"/>
    <mergeCell ref="G224:K224"/>
    <mergeCell ref="A224:F224"/>
    <mergeCell ref="A225:F225"/>
    <mergeCell ref="N349:O349"/>
    <mergeCell ref="N350:O350"/>
    <mergeCell ref="F343:Q343"/>
    <mergeCell ref="G110:I110"/>
    <mergeCell ref="A69:F73"/>
    <mergeCell ref="G75:I75"/>
    <mergeCell ref="G83:I83"/>
    <mergeCell ref="A77:C78"/>
    <mergeCell ref="A234:C234"/>
    <mergeCell ref="G234:I234"/>
    <mergeCell ref="A235:C235"/>
    <mergeCell ref="G235:I235"/>
    <mergeCell ref="A148:C148"/>
    <mergeCell ref="A189:C189"/>
    <mergeCell ref="G189:I189"/>
    <mergeCell ref="A190:C190"/>
    <mergeCell ref="G190:I190"/>
    <mergeCell ref="A157:C157"/>
    <mergeCell ref="G157:I157"/>
    <mergeCell ref="A158:C158"/>
    <mergeCell ref="G158:I158"/>
    <mergeCell ref="G161:O161"/>
    <mergeCell ref="A171:C171"/>
    <mergeCell ref="G311:I311"/>
    <mergeCell ref="P226:P227"/>
    <mergeCell ref="G124:O124"/>
    <mergeCell ref="Q71:Q72"/>
    <mergeCell ref="N34:R34"/>
    <mergeCell ref="O30:P30"/>
    <mergeCell ref="O31:R31"/>
    <mergeCell ref="O20:P20"/>
    <mergeCell ref="F40:O40"/>
    <mergeCell ref="N348:O348"/>
    <mergeCell ref="P145:P146"/>
    <mergeCell ref="Q145:Q146"/>
    <mergeCell ref="Q186:Q187"/>
    <mergeCell ref="D295:F295"/>
    <mergeCell ref="G155:I155"/>
    <mergeCell ref="M307:M308"/>
    <mergeCell ref="N307:N308"/>
    <mergeCell ref="G313:I313"/>
    <mergeCell ref="O28:P28"/>
    <mergeCell ref="M20:N20"/>
    <mergeCell ref="G77:I78"/>
    <mergeCell ref="G79:I80"/>
    <mergeCell ref="G81:I81"/>
    <mergeCell ref="G82:I82"/>
    <mergeCell ref="O71:O72"/>
    <mergeCell ref="N71:N72"/>
    <mergeCell ref="P71:P72"/>
    <mergeCell ref="A143:F147"/>
    <mergeCell ref="J145:J146"/>
    <mergeCell ref="K359:M359"/>
    <mergeCell ref="K357:M357"/>
    <mergeCell ref="K358:M358"/>
    <mergeCell ref="J334:O334"/>
    <mergeCell ref="N357:O357"/>
    <mergeCell ref="N359:O359"/>
    <mergeCell ref="K346:M346"/>
    <mergeCell ref="K347:M347"/>
    <mergeCell ref="K348:M348"/>
    <mergeCell ref="A315:C315"/>
    <mergeCell ref="G315:I315"/>
    <mergeCell ref="A316:C316"/>
    <mergeCell ref="G316:I316"/>
    <mergeCell ref="A317:C317"/>
    <mergeCell ref="G317:I317"/>
    <mergeCell ref="A318:C318"/>
    <mergeCell ref="G318:I318"/>
    <mergeCell ref="A319:C319"/>
    <mergeCell ref="K349:M349"/>
    <mergeCell ref="N345:O345"/>
    <mergeCell ref="N346:O346"/>
    <mergeCell ref="N347:O347"/>
    <mergeCell ref="B405:C405"/>
    <mergeCell ref="B400:C400"/>
    <mergeCell ref="B389:C389"/>
    <mergeCell ref="B410:C410"/>
    <mergeCell ref="B406:C406"/>
    <mergeCell ref="B403:C403"/>
    <mergeCell ref="B407:C407"/>
    <mergeCell ref="B408:C408"/>
    <mergeCell ref="B409:C409"/>
    <mergeCell ref="B404:C404"/>
    <mergeCell ref="B394:C394"/>
    <mergeCell ref="B395:C395"/>
    <mergeCell ref="B396:C396"/>
    <mergeCell ref="B397:C397"/>
    <mergeCell ref="B398:C398"/>
    <mergeCell ref="B399:C399"/>
    <mergeCell ref="B401:C401"/>
    <mergeCell ref="B402:C402"/>
    <mergeCell ref="B392:C392"/>
    <mergeCell ref="B393:C393"/>
    <mergeCell ref="B390:C390"/>
    <mergeCell ref="B391:C391"/>
    <mergeCell ref="A4:D4"/>
    <mergeCell ref="A21:C21"/>
    <mergeCell ref="B61:F61"/>
    <mergeCell ref="A31:D31"/>
    <mergeCell ref="A24:C24"/>
    <mergeCell ref="A22:C22"/>
    <mergeCell ref="A75:C75"/>
    <mergeCell ref="A76:C76"/>
    <mergeCell ref="I27:M27"/>
    <mergeCell ref="G74:I74"/>
    <mergeCell ref="J71:J72"/>
    <mergeCell ref="K71:K72"/>
    <mergeCell ref="L71:L72"/>
    <mergeCell ref="M71:M72"/>
    <mergeCell ref="G76:I76"/>
    <mergeCell ref="A33:E33"/>
    <mergeCell ref="A34:E34"/>
    <mergeCell ref="G69:K69"/>
    <mergeCell ref="A74:C74"/>
    <mergeCell ref="A7:D7"/>
    <mergeCell ref="A8:D8"/>
    <mergeCell ref="A9:D9"/>
    <mergeCell ref="A19:C19"/>
    <mergeCell ref="A10:D10"/>
    <mergeCell ref="E428:G428"/>
    <mergeCell ref="F345:G345"/>
    <mergeCell ref="F348:G348"/>
    <mergeCell ref="F352:G352"/>
    <mergeCell ref="F351:J351"/>
    <mergeCell ref="G319:I319"/>
    <mergeCell ref="F344:J344"/>
    <mergeCell ref="G84:I84"/>
    <mergeCell ref="A104:F108"/>
    <mergeCell ref="J106:J107"/>
    <mergeCell ref="A192:C192"/>
    <mergeCell ref="A193:C193"/>
    <mergeCell ref="A194:C194"/>
    <mergeCell ref="A195:C195"/>
    <mergeCell ref="G192:I192"/>
    <mergeCell ref="G193:I193"/>
    <mergeCell ref="G194:I194"/>
    <mergeCell ref="G195:I195"/>
    <mergeCell ref="A191:C191"/>
    <mergeCell ref="G87:O87"/>
    <mergeCell ref="A312:C312"/>
    <mergeCell ref="D334:F334"/>
    <mergeCell ref="B386:C386"/>
    <mergeCell ref="B387:C387"/>
    <mergeCell ref="A79:C80"/>
    <mergeCell ref="A110:C110"/>
    <mergeCell ref="G104:K104"/>
    <mergeCell ref="A113:C114"/>
    <mergeCell ref="A117:C117"/>
    <mergeCell ref="A115:C116"/>
    <mergeCell ref="G115:I116"/>
    <mergeCell ref="O106:O107"/>
    <mergeCell ref="G113:I114"/>
    <mergeCell ref="A82:C82"/>
    <mergeCell ref="A83:C83"/>
    <mergeCell ref="A84:C84"/>
    <mergeCell ref="A81:C81"/>
    <mergeCell ref="A97:C97"/>
    <mergeCell ref="I431:J431"/>
    <mergeCell ref="N186:N187"/>
    <mergeCell ref="J186:J187"/>
    <mergeCell ref="K186:K187"/>
    <mergeCell ref="G143:K143"/>
    <mergeCell ref="A184:F184"/>
    <mergeCell ref="A185:F185"/>
    <mergeCell ref="Q106:Q107"/>
    <mergeCell ref="A111:C112"/>
    <mergeCell ref="G111:I112"/>
    <mergeCell ref="J113:R113"/>
    <mergeCell ref="J115:R115"/>
    <mergeCell ref="A109:C109"/>
    <mergeCell ref="G117:I117"/>
    <mergeCell ref="P106:P107"/>
    <mergeCell ref="A132:C132"/>
    <mergeCell ref="K106:K107"/>
    <mergeCell ref="L106:L107"/>
    <mergeCell ref="M106:M107"/>
    <mergeCell ref="N106:N107"/>
    <mergeCell ref="G109:I109"/>
    <mergeCell ref="O186:O187"/>
    <mergeCell ref="P186:P187"/>
    <mergeCell ref="L186:L187"/>
    <mergeCell ref="C51:F51"/>
    <mergeCell ref="O54:P54"/>
    <mergeCell ref="O53:P53"/>
    <mergeCell ref="F55:K55"/>
    <mergeCell ref="O55:P55"/>
    <mergeCell ref="O56:P56"/>
    <mergeCell ref="O59:P59"/>
    <mergeCell ref="O43:P43"/>
    <mergeCell ref="C45:F45"/>
    <mergeCell ref="O45:P45"/>
    <mergeCell ref="C47:F47"/>
    <mergeCell ref="O47:P47"/>
    <mergeCell ref="C49:F49"/>
    <mergeCell ref="O49:P49"/>
    <mergeCell ref="D50:E50"/>
    <mergeCell ref="H50:N50"/>
  </mergeCells>
  <phoneticPr fontId="0" type="noConversion"/>
  <dataValidations count="2">
    <dataValidation type="list" allowBlank="1" showInputMessage="1" showErrorMessage="1" sqref="J73:O73 J108:O108 J147:O147 J188:O188 J228:O228 J270:O270 J309:O309" xr:uid="{E161D888-2F72-4129-B0E3-19730C40C9E0}">
      <formula1>$U$68:$U$117</formula1>
    </dataValidation>
    <dataValidation type="list" allowBlank="1" showInputMessage="1" showErrorMessage="1" sqref="P73:Q73 P108:Q108 P147:Q147 P188:Q188 P228:Q228 P270:Q270 P309:Q309" xr:uid="{7704A71A-E138-4435-81D1-E19C273AB6DC}">
      <formula1>$V$68:$V$117</formula1>
    </dataValidation>
  </dataValidations>
  <hyperlinks>
    <hyperlink ref="J36" location="urakkamittausp.!A1" display="etusivu" xr:uid="{00000000-0004-0000-0000-000000000000}"/>
    <hyperlink ref="B67:S67" location="Taul1!A1" display="etusivu" xr:uid="{00000000-0004-0000-0000-000001000000}"/>
    <hyperlink ref="I223" location="urakkamittausp.!A1" display="etusivu" xr:uid="{00000000-0004-0000-0000-000002000000}"/>
    <hyperlink ref="A4:C4" location="Taul1!A69" display="Urakkapöytäkirja" xr:uid="{00000000-0004-0000-0000-000003000000}"/>
    <hyperlink ref="I68" location="urakkamittausp.!A1" display="etusivu" xr:uid="{00000000-0004-0000-0000-000004000000}"/>
    <hyperlink ref="F13:G13" location="Välipohjat!A1" display="Välipohjat" xr:uid="{00000000-0004-0000-0000-000007000000}"/>
    <hyperlink ref="F14:H14" location="etumieslisä!A1" display="Etumieslisä" xr:uid="{00000000-0004-0000-0000-000008000000}"/>
    <hyperlink ref="F15:H15" location="jakolista!A1" display="Jakolista" xr:uid="{00000000-0004-0000-0000-000009000000}"/>
    <hyperlink ref="F16:H16" location="'NHK-muuttuu kesken urakan'!A1" display="NHK-muuttuu kesken urakan" xr:uid="{00000000-0004-0000-0000-00000B000000}"/>
    <hyperlink ref="F12:G12" location="urakkatunnit!A1" display="Urakkatunnit" xr:uid="{00000000-0004-0000-0000-00000C000000}"/>
    <hyperlink ref="I265" location="urakkamittausp.!A1" display="etusivu" xr:uid="{00000000-0004-0000-0000-00000D000000}"/>
    <hyperlink ref="I142" location="urakkamittausp.!A1" display="etusivu" xr:uid="{00000000-0004-0000-0000-00000E000000}"/>
    <hyperlink ref="I103" location="urakkamittausp.!A1" display="etusivu" xr:uid="{00000000-0004-0000-0000-00000F000000}"/>
    <hyperlink ref="I183" location="urakkamittausp.!A1" display="etusivu" xr:uid="{00000000-0004-0000-0000-000010000000}"/>
    <hyperlink ref="D304:I304" location="Taul1!A1" display="etusivu" xr:uid="{00000000-0004-0000-0000-000011000000}"/>
    <hyperlink ref="I304" location="urakkamittausp.!A1" display="etusivu" xr:uid="{00000000-0004-0000-0000-000012000000}"/>
    <hyperlink ref="I342" location="urakkamittausp.!A1" display="etusivu" xr:uid="{00000000-0004-0000-0000-000013000000}"/>
    <hyperlink ref="A5:D5" location="urakkamittausp.!A102" display="Suuttimet kierreputki" xr:uid="{00000000-0004-0000-0000-000014000000}"/>
    <hyperlink ref="A6:D6" location="urakkamittausp.!A138" display="Suuttimet uraputki" xr:uid="{00000000-0004-0000-0000-000015000000}"/>
    <hyperlink ref="A7:C7" location="urakkamittausp.!A184" display="Syöttörunkoputki puristamalla" xr:uid="{00000000-0004-0000-0000-000016000000}"/>
    <hyperlink ref="A8:C8" location="urakkamittausp.!A228" display="Syöttörunkoputki uraliitoksin" xr:uid="{00000000-0004-0000-0000-000017000000}"/>
    <hyperlink ref="A9:C9" location="urakkamittausp.!A273" display="Suuttimet kierreputkella" xr:uid="{00000000-0004-0000-0000-000018000000}"/>
    <hyperlink ref="A10:C10" location="urakkamittausp.!A307" display="Suuttimet uraputkella" xr:uid="{00000000-0004-0000-0000-000019000000}"/>
    <hyperlink ref="A11:C11" location="urakkamittausp.!A244" display="Suuttimet puristamalla" xr:uid="{00000000-0004-0000-0000-00001A000000}"/>
    <hyperlink ref="A12:C12" location="urakkamittausp.!A282" display="Kojeet ja varusteet" xr:uid="{00000000-0004-0000-0000-00001B000000}"/>
    <hyperlink ref="A13:C13" location="urakkamittausp.!A424" display="Muut sovitut" xr:uid="{00000000-0004-0000-0000-00001C000000}"/>
    <hyperlink ref="A14:C14" location="urakkamittausp.!A459" display="Normiaikojen summa" xr:uid="{00000000-0004-0000-0000-00001D000000}"/>
    <hyperlink ref="A31" r:id="rId1" xr:uid="{E97D4BB1-C5AE-425B-9C69-2D293D8FD644}"/>
    <hyperlink ref="J384" location="urakkamittausp.!A1" display="etusivu" xr:uid="{435CDFF8-F7B6-46A7-947F-E8174D106A8E}"/>
    <hyperlink ref="A7:D7" location="urakkamittausp.!A175" display="Suuttimet puristamalla" xr:uid="{B864D1EF-8819-4910-8F5D-80C4D9D24CE7}"/>
    <hyperlink ref="A8:D8" location="urakkamittausp.!A219" display="Syöttörunkoputki hitsattavat" xr:uid="{36BA9512-8AE2-4182-8D4E-EEDF735458EA}"/>
    <hyperlink ref="A9:D9" location="urakkamittausp.!A259" display="Syöttörunkoputki kierreputki" xr:uid="{78FB2B36-1CB4-4CE0-B8FE-33B979CEF261}"/>
    <hyperlink ref="A10:D10" location="urakkamittausp.!A301" display="Syöttörunkoputki puristamalla" xr:uid="{8EDF09F3-5582-47F0-B8C3-04262D456229}"/>
    <hyperlink ref="A11:D11" location="urakkamittausp.!A340" display="Syöttörunkoputket uraliitoksin" xr:uid="{FC6509D1-CA85-43B3-9ED4-B1731A400D1E}"/>
    <hyperlink ref="A12:D12" location="urakkamittausp.!A377" display="Kojeet ja varusteet" xr:uid="{5C803631-0BD0-428E-B452-2A4E590E61DD}"/>
    <hyperlink ref="A13:D13" location="urakkamittausp.!A420" display="Muut sovitut" xr:uid="{1966E28B-1CFF-4C72-BB53-914695CC5269}"/>
    <hyperlink ref="A14:D14" location="urakkamittausp.!A455" display="Normiaikojen summa" xr:uid="{8D53EC23-5419-4E2F-94FB-5DA2A182A15E}"/>
    <hyperlink ref="A4" location="urakkamittausp.!A63" display="Urakkapöytäkirja" xr:uid="{00000000-0004-0000-0000-00000A000000}"/>
  </hyperlinks>
  <printOptions horizontalCentered="1" gridLinesSet="0"/>
  <pageMargins left="0" right="0" top="0.98425196850393704" bottom="0.98425196850393704" header="0.51181102362204722" footer="0.31496062992125984"/>
  <pageSetup paperSize="9" scale="89" orientation="landscape" horizontalDpi="360" verticalDpi="360" r:id="rId2"/>
  <headerFooter alignWithMargins="0">
    <oddFooter>&amp;Rsivu &amp;P</oddFooter>
  </headerFooter>
  <rowBreaks count="10" manualBreakCount="10">
    <brk id="34" max="16383" man="1"/>
    <brk id="63" max="16383" man="1"/>
    <brk id="99" max="16383" man="1"/>
    <brk id="138" max="16383" man="1"/>
    <brk id="219" max="17" man="1"/>
    <brk id="258" max="17" man="1"/>
    <brk id="298" max="17" man="1"/>
    <brk id="887" max="16383" man="1"/>
    <brk id="919" max="16383" man="1"/>
    <brk id="958" max="16383" man="1"/>
  </rowBreaks>
  <colBreaks count="1" manualBreakCount="1">
    <brk id="18" max="1048575" man="1"/>
  </colBreaks>
  <cellWatches>
    <cellWatch r="F13"/>
    <cellWatch r="F12"/>
  </cellWatches>
  <ignoredErrors>
    <ignoredError sqref="A191:C196 G191:I196 H197:I197 G231:I236 A231:C236 A273:C275 G273:I275 B278:C278 B276:C276 B277:C277 G279:I279 H276:I276 H277:I277 H278:I278 A312:C317 G312:I317" numberStoredAsText="1"/>
  </ignoredError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17"/>
  <dimension ref="A1:N32"/>
  <sheetViews>
    <sheetView showGridLines="0" workbookViewId="0"/>
  </sheetViews>
  <sheetFormatPr defaultColWidth="8.85546875" defaultRowHeight="12.75" x14ac:dyDescent="0.2"/>
  <cols>
    <col min="3" max="3" width="11.140625" customWidth="1"/>
    <col min="4" max="12" width="7.7109375" customWidth="1"/>
    <col min="15" max="15" width="11.28515625" customWidth="1"/>
    <col min="16" max="16" width="4" customWidth="1"/>
  </cols>
  <sheetData>
    <row r="1" spans="1:13" ht="14.25" x14ac:dyDescent="0.2">
      <c r="A1" s="237" t="s">
        <v>64</v>
      </c>
      <c r="F1" s="70"/>
      <c r="G1" s="70"/>
      <c r="H1" s="70"/>
      <c r="I1" s="70"/>
    </row>
    <row r="2" spans="1:13" x14ac:dyDescent="0.2">
      <c r="E2" s="31"/>
    </row>
    <row r="3" spans="1:13" x14ac:dyDescent="0.2">
      <c r="E3" s="31"/>
    </row>
    <row r="4" spans="1:13" ht="15.75" x14ac:dyDescent="0.25">
      <c r="E4" s="31"/>
      <c r="F4" s="67"/>
      <c r="G4" s="769" t="s">
        <v>26</v>
      </c>
      <c r="H4" s="769"/>
    </row>
    <row r="5" spans="1:13" ht="12.75" customHeight="1" x14ac:dyDescent="0.2">
      <c r="D5" t="s">
        <v>77</v>
      </c>
    </row>
    <row r="6" spans="1:13" ht="13.5" thickBot="1" x14ac:dyDescent="0.25">
      <c r="D6" s="155"/>
      <c r="E6" s="156"/>
      <c r="F6" s="157"/>
      <c r="G6" s="157"/>
      <c r="H6" s="157"/>
      <c r="I6" s="157"/>
      <c r="J6" s="157"/>
      <c r="K6" s="157"/>
      <c r="L6" s="157"/>
      <c r="M6" s="67" t="s">
        <v>27</v>
      </c>
    </row>
    <row r="7" spans="1:13" x14ac:dyDescent="0.2">
      <c r="A7" s="770">
        <f>urakkatunnit!A10</f>
        <v>0</v>
      </c>
      <c r="B7" s="771"/>
      <c r="C7" s="771"/>
      <c r="D7" s="154"/>
      <c r="E7" s="154"/>
      <c r="F7" s="154"/>
      <c r="G7" s="154"/>
      <c r="H7" s="154"/>
      <c r="I7" s="154"/>
      <c r="J7" s="154"/>
      <c r="K7" s="154"/>
      <c r="L7" s="154"/>
      <c r="M7" s="115">
        <f>SUM(D7:L7)</f>
        <v>0</v>
      </c>
    </row>
    <row r="8" spans="1:13" x14ac:dyDescent="0.2">
      <c r="A8" s="761">
        <f>urakkatunnit!A11</f>
        <v>0</v>
      </c>
      <c r="B8" s="762"/>
      <c r="C8" s="762"/>
      <c r="D8" s="154"/>
      <c r="E8" s="154"/>
      <c r="F8" s="154"/>
      <c r="G8" s="154"/>
      <c r="H8" s="154"/>
      <c r="I8" s="154"/>
      <c r="J8" s="154"/>
      <c r="K8" s="154"/>
      <c r="L8" s="154"/>
      <c r="M8" s="116">
        <f>SUM(D8:L8)</f>
        <v>0</v>
      </c>
    </row>
    <row r="9" spans="1:13" x14ac:dyDescent="0.2">
      <c r="A9" s="761">
        <f>urakkatunnit!A12</f>
        <v>0</v>
      </c>
      <c r="B9" s="762"/>
      <c r="C9" s="762"/>
      <c r="D9" s="154"/>
      <c r="E9" s="154"/>
      <c r="F9" s="154"/>
      <c r="G9" s="154"/>
      <c r="H9" s="154"/>
      <c r="I9" s="154"/>
      <c r="J9" s="154"/>
      <c r="K9" s="154"/>
      <c r="L9" s="154"/>
      <c r="M9" s="116">
        <f t="shared" ref="M9:M23" si="0">SUM(D9:L9)</f>
        <v>0</v>
      </c>
    </row>
    <row r="10" spans="1:13" x14ac:dyDescent="0.2">
      <c r="A10" s="761">
        <f>urakkatunnit!A13</f>
        <v>0</v>
      </c>
      <c r="B10" s="762"/>
      <c r="C10" s="762"/>
      <c r="D10" s="154"/>
      <c r="E10" s="154"/>
      <c r="F10" s="154"/>
      <c r="G10" s="154"/>
      <c r="H10" s="154"/>
      <c r="I10" s="154"/>
      <c r="J10" s="154"/>
      <c r="K10" s="154"/>
      <c r="L10" s="154"/>
      <c r="M10" s="116">
        <f t="shared" si="0"/>
        <v>0</v>
      </c>
    </row>
    <row r="11" spans="1:13" x14ac:dyDescent="0.2">
      <c r="A11" s="761">
        <f>urakkatunnit!A14</f>
        <v>0</v>
      </c>
      <c r="B11" s="762"/>
      <c r="C11" s="762"/>
      <c r="D11" s="154"/>
      <c r="E11" s="154"/>
      <c r="F11" s="154"/>
      <c r="G11" s="154"/>
      <c r="H11" s="154"/>
      <c r="I11" s="154"/>
      <c r="J11" s="154"/>
      <c r="K11" s="154"/>
      <c r="L11" s="154"/>
      <c r="M11" s="116">
        <f t="shared" si="0"/>
        <v>0</v>
      </c>
    </row>
    <row r="12" spans="1:13" x14ac:dyDescent="0.2">
      <c r="A12" s="763">
        <f>urakkatunnit!A15</f>
        <v>0</v>
      </c>
      <c r="B12" s="764"/>
      <c r="C12" s="765"/>
      <c r="D12" s="154"/>
      <c r="E12" s="154"/>
      <c r="F12" s="154"/>
      <c r="G12" s="154"/>
      <c r="H12" s="154"/>
      <c r="I12" s="154"/>
      <c r="J12" s="154"/>
      <c r="K12" s="154"/>
      <c r="L12" s="154"/>
      <c r="M12" s="116">
        <f t="shared" si="0"/>
        <v>0</v>
      </c>
    </row>
    <row r="13" spans="1:13" x14ac:dyDescent="0.2">
      <c r="A13" s="763">
        <f>urakkatunnit!A16</f>
        <v>0</v>
      </c>
      <c r="B13" s="764"/>
      <c r="C13" s="765"/>
      <c r="D13" s="154"/>
      <c r="E13" s="154"/>
      <c r="F13" s="154"/>
      <c r="G13" s="154"/>
      <c r="H13" s="154"/>
      <c r="I13" s="154"/>
      <c r="J13" s="154"/>
      <c r="K13" s="154"/>
      <c r="L13" s="154"/>
      <c r="M13" s="116">
        <f t="shared" si="0"/>
        <v>0</v>
      </c>
    </row>
    <row r="14" spans="1:13" x14ac:dyDescent="0.2">
      <c r="A14" s="763">
        <f>urakkatunnit!A17</f>
        <v>0</v>
      </c>
      <c r="B14" s="764"/>
      <c r="C14" s="765"/>
      <c r="D14" s="154"/>
      <c r="E14" s="154"/>
      <c r="F14" s="154"/>
      <c r="G14" s="154"/>
      <c r="H14" s="154"/>
      <c r="I14" s="154"/>
      <c r="J14" s="154"/>
      <c r="K14" s="154"/>
      <c r="L14" s="154"/>
      <c r="M14" s="116">
        <f t="shared" si="0"/>
        <v>0</v>
      </c>
    </row>
    <row r="15" spans="1:13" x14ac:dyDescent="0.2">
      <c r="A15" s="763">
        <f>urakkatunnit!A18</f>
        <v>0</v>
      </c>
      <c r="B15" s="764"/>
      <c r="C15" s="765"/>
      <c r="D15" s="154"/>
      <c r="E15" s="154"/>
      <c r="F15" s="154"/>
      <c r="G15" s="154"/>
      <c r="H15" s="154"/>
      <c r="I15" s="154"/>
      <c r="J15" s="154"/>
      <c r="K15" s="154"/>
      <c r="L15" s="154"/>
      <c r="M15" s="116">
        <f t="shared" si="0"/>
        <v>0</v>
      </c>
    </row>
    <row r="16" spans="1:13" x14ac:dyDescent="0.2">
      <c r="A16" s="766">
        <f>urakkatunnit!A19</f>
        <v>0</v>
      </c>
      <c r="B16" s="767"/>
      <c r="C16" s="768"/>
      <c r="D16" s="154"/>
      <c r="E16" s="154"/>
      <c r="F16" s="154"/>
      <c r="G16" s="154"/>
      <c r="H16" s="154"/>
      <c r="I16" s="154"/>
      <c r="J16" s="154"/>
      <c r="K16" s="154"/>
      <c r="L16" s="154"/>
      <c r="M16" s="136">
        <f t="shared" si="0"/>
        <v>0</v>
      </c>
    </row>
    <row r="17" spans="1:14" x14ac:dyDescent="0.2">
      <c r="A17" s="759">
        <f>urakkatunnit!A20</f>
        <v>0</v>
      </c>
      <c r="B17" s="759"/>
      <c r="C17" s="760"/>
      <c r="D17" s="154"/>
      <c r="E17" s="154"/>
      <c r="F17" s="154"/>
      <c r="G17" s="154"/>
      <c r="H17" s="154"/>
      <c r="I17" s="154"/>
      <c r="J17" s="154"/>
      <c r="K17" s="154"/>
      <c r="L17" s="154"/>
      <c r="M17" s="136">
        <f t="shared" si="0"/>
        <v>0</v>
      </c>
    </row>
    <row r="18" spans="1:14" x14ac:dyDescent="0.2">
      <c r="A18" s="759">
        <f>urakkatunnit!A21</f>
        <v>0</v>
      </c>
      <c r="B18" s="759"/>
      <c r="C18" s="760"/>
      <c r="D18" s="154"/>
      <c r="E18" s="154"/>
      <c r="F18" s="154"/>
      <c r="G18" s="154"/>
      <c r="H18" s="154"/>
      <c r="I18" s="154"/>
      <c r="J18" s="154"/>
      <c r="K18" s="154"/>
      <c r="L18" s="154"/>
      <c r="M18" s="136">
        <f t="shared" si="0"/>
        <v>0</v>
      </c>
    </row>
    <row r="19" spans="1:14" x14ac:dyDescent="0.2">
      <c r="A19" s="759">
        <f>urakkatunnit!A22</f>
        <v>0</v>
      </c>
      <c r="B19" s="759"/>
      <c r="C19" s="760"/>
      <c r="D19" s="154"/>
      <c r="E19" s="154"/>
      <c r="F19" s="154"/>
      <c r="G19" s="154"/>
      <c r="H19" s="154"/>
      <c r="I19" s="154"/>
      <c r="J19" s="154"/>
      <c r="K19" s="154"/>
      <c r="L19" s="154"/>
      <c r="M19" s="136">
        <f t="shared" si="0"/>
        <v>0</v>
      </c>
    </row>
    <row r="20" spans="1:14" x14ac:dyDescent="0.2">
      <c r="A20" s="759">
        <f>urakkatunnit!A23</f>
        <v>0</v>
      </c>
      <c r="B20" s="759"/>
      <c r="C20" s="760"/>
      <c r="D20" s="154"/>
      <c r="E20" s="154"/>
      <c r="F20" s="154"/>
      <c r="G20" s="154"/>
      <c r="H20" s="154"/>
      <c r="I20" s="154"/>
      <c r="J20" s="154"/>
      <c r="K20" s="154"/>
      <c r="L20" s="154"/>
      <c r="M20" s="136">
        <f t="shared" si="0"/>
        <v>0</v>
      </c>
    </row>
    <row r="21" spans="1:14" x14ac:dyDescent="0.2">
      <c r="A21" s="757">
        <f>urakkatunnit!A24</f>
        <v>0</v>
      </c>
      <c r="B21" s="757"/>
      <c r="C21" s="758"/>
      <c r="D21" s="154"/>
      <c r="E21" s="260"/>
      <c r="F21" s="263"/>
      <c r="G21" s="260"/>
      <c r="H21" s="260"/>
      <c r="I21" s="260"/>
      <c r="J21" s="260"/>
      <c r="K21" s="260"/>
      <c r="L21" s="260"/>
      <c r="M21" s="136">
        <f t="shared" si="0"/>
        <v>0</v>
      </c>
    </row>
    <row r="22" spans="1:14" x14ac:dyDescent="0.2">
      <c r="A22" s="757">
        <f>urakkatunnit!A26</f>
        <v>0</v>
      </c>
      <c r="B22" s="757"/>
      <c r="C22" s="758"/>
      <c r="D22" s="154"/>
      <c r="E22" s="273"/>
      <c r="F22" s="273"/>
      <c r="G22" s="273"/>
      <c r="H22" s="273"/>
      <c r="I22" s="273"/>
      <c r="J22" s="273"/>
      <c r="K22" s="273"/>
      <c r="L22" s="273"/>
      <c r="M22" s="136">
        <f t="shared" si="0"/>
        <v>0</v>
      </c>
    </row>
    <row r="23" spans="1:14" x14ac:dyDescent="0.2">
      <c r="A23" s="757">
        <f>urakkatunnit!A27</f>
        <v>0</v>
      </c>
      <c r="B23" s="757"/>
      <c r="C23" s="758"/>
      <c r="D23" s="154"/>
      <c r="E23" s="154"/>
      <c r="F23" s="154"/>
      <c r="G23" s="154"/>
      <c r="H23" s="154"/>
      <c r="I23" s="154"/>
      <c r="J23" s="154"/>
      <c r="K23" s="154"/>
      <c r="L23" s="154"/>
      <c r="M23" s="136">
        <f t="shared" si="0"/>
        <v>0</v>
      </c>
    </row>
    <row r="24" spans="1:14" x14ac:dyDescent="0.2">
      <c r="A24" s="757">
        <f>urakkatunnit!A28</f>
        <v>0</v>
      </c>
      <c r="B24" s="757"/>
      <c r="C24" s="758"/>
      <c r="D24" s="154"/>
      <c r="E24" s="274"/>
      <c r="F24" s="274"/>
      <c r="G24" s="274"/>
      <c r="H24" s="274"/>
      <c r="I24" s="274"/>
      <c r="J24" s="274"/>
      <c r="K24" s="274"/>
      <c r="L24" s="274"/>
      <c r="M24" s="136">
        <f>SUM(D24:L24)</f>
        <v>0</v>
      </c>
    </row>
    <row r="25" spans="1:14" x14ac:dyDescent="0.2">
      <c r="A25" s="759">
        <f>urakkatunnit!A29</f>
        <v>0</v>
      </c>
      <c r="B25" s="759"/>
      <c r="C25" s="760"/>
      <c r="D25" s="154"/>
      <c r="E25" s="154"/>
      <c r="F25" s="154"/>
      <c r="G25" s="154"/>
      <c r="H25" s="154"/>
      <c r="I25" s="154"/>
      <c r="J25" s="154"/>
      <c r="K25" s="154"/>
      <c r="L25" s="154"/>
      <c r="M25" s="116">
        <f>SUM(D25:L25)</f>
        <v>0</v>
      </c>
    </row>
    <row r="26" spans="1:14" x14ac:dyDescent="0.2">
      <c r="C26" s="39" t="s">
        <v>94</v>
      </c>
      <c r="D26" s="235">
        <f t="shared" ref="D26:L26" si="1">SUM(D7:D25)</f>
        <v>0</v>
      </c>
      <c r="E26" s="60">
        <f t="shared" si="1"/>
        <v>0</v>
      </c>
      <c r="F26" s="262">
        <f t="shared" si="1"/>
        <v>0</v>
      </c>
      <c r="G26" s="262">
        <f t="shared" si="1"/>
        <v>0</v>
      </c>
      <c r="H26" s="262">
        <f t="shared" si="1"/>
        <v>0</v>
      </c>
      <c r="I26" s="262">
        <f t="shared" si="1"/>
        <v>0</v>
      </c>
      <c r="J26" s="262">
        <f t="shared" si="1"/>
        <v>0</v>
      </c>
      <c r="K26" s="262">
        <f t="shared" si="1"/>
        <v>0</v>
      </c>
      <c r="L26" s="262">
        <f t="shared" si="1"/>
        <v>0</v>
      </c>
      <c r="M26" s="19"/>
    </row>
    <row r="27" spans="1:14" ht="13.5" thickBot="1" x14ac:dyDescent="0.25">
      <c r="L27" s="74" t="s">
        <v>28</v>
      </c>
      <c r="M27" s="261">
        <f>SUM(D26:L26)</f>
        <v>0</v>
      </c>
    </row>
    <row r="28" spans="1:14" x14ac:dyDescent="0.2">
      <c r="A28" s="161"/>
      <c r="B28" s="161"/>
      <c r="C28" s="161"/>
      <c r="D28" s="161"/>
      <c r="E28" s="161"/>
    </row>
    <row r="29" spans="1:14" x14ac:dyDescent="0.2">
      <c r="A29" s="161"/>
      <c r="B29" s="161"/>
      <c r="C29" s="162"/>
      <c r="D29" s="161"/>
      <c r="E29" s="161"/>
    </row>
    <row r="31" spans="1:14" x14ac:dyDescent="0.2">
      <c r="N31" t="s">
        <v>70</v>
      </c>
    </row>
    <row r="32" spans="1:14" x14ac:dyDescent="0.2">
      <c r="A32" s="161"/>
      <c r="B32" s="161"/>
      <c r="C32" s="161"/>
      <c r="D32" s="161"/>
      <c r="E32" s="161"/>
    </row>
  </sheetData>
  <sheetProtection algorithmName="SHA-512" hashValue="lBgDt8NN5Ddj6ctVdrVYwt+/z3NPlqFLPgbYmU85mtSxlQnM5+lUW9tImJsxjCfhqkAD4wMcuFACVzT3IkLVnQ==" saltValue="whrXLjQ9I+Akz3QgdBXf8g==" spinCount="100000" sheet="1"/>
  <mergeCells count="20">
    <mergeCell ref="G4:H4"/>
    <mergeCell ref="A7:C7"/>
    <mergeCell ref="A8:C8"/>
    <mergeCell ref="A9:C9"/>
    <mergeCell ref="A14:C14"/>
    <mergeCell ref="A22:C22"/>
    <mergeCell ref="A23:C23"/>
    <mergeCell ref="A24:C24"/>
    <mergeCell ref="A25:C25"/>
    <mergeCell ref="A10:C10"/>
    <mergeCell ref="A11:C11"/>
    <mergeCell ref="A12:C12"/>
    <mergeCell ref="A13:C13"/>
    <mergeCell ref="A15:C15"/>
    <mergeCell ref="A16:C16"/>
    <mergeCell ref="A21:C21"/>
    <mergeCell ref="A17:C17"/>
    <mergeCell ref="A18:C18"/>
    <mergeCell ref="A19:C19"/>
    <mergeCell ref="A20:C20"/>
  </mergeCells>
  <phoneticPr fontId="0" type="noConversion"/>
  <hyperlinks>
    <hyperlink ref="A1" location="urakkamittausp.!A1" display="etusivu" xr:uid="{00000000-0004-0000-0900-000000000000}"/>
  </hyperlinks>
  <printOptions gridLinesSet="0"/>
  <pageMargins left="0" right="0" top="0.98425196850393704" bottom="0.98425196850393704" header="0.51181102362204722" footer="0.51181102362204722"/>
  <pageSetup paperSize="9" orientation="landscape" horizontalDpi="360" verticalDpi="360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16"/>
  <dimension ref="A1:K37"/>
  <sheetViews>
    <sheetView showGridLines="0" workbookViewId="0"/>
  </sheetViews>
  <sheetFormatPr defaultColWidth="8.85546875" defaultRowHeight="12.75" x14ac:dyDescent="0.2"/>
  <cols>
    <col min="1" max="1" width="10.28515625" customWidth="1"/>
    <col min="4" max="4" width="8.28515625" customWidth="1"/>
    <col min="5" max="5" width="11.42578125" customWidth="1"/>
    <col min="8" max="8" width="7.140625" customWidth="1"/>
    <col min="9" max="9" width="4.28515625" customWidth="1"/>
    <col min="10" max="10" width="12.7109375" customWidth="1"/>
    <col min="11" max="11" width="3.42578125" customWidth="1"/>
  </cols>
  <sheetData>
    <row r="1" spans="1:11" ht="15.75" x14ac:dyDescent="0.25">
      <c r="A1" s="237" t="s">
        <v>64</v>
      </c>
      <c r="D1" s="117" t="s">
        <v>32</v>
      </c>
      <c r="E1" s="42"/>
      <c r="F1" s="42"/>
      <c r="H1" s="42"/>
      <c r="I1" s="42"/>
      <c r="J1" s="42"/>
      <c r="K1" s="42"/>
    </row>
    <row r="2" spans="1:11" ht="15.75" thickBo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5.75" thickBot="1" x14ac:dyDescent="0.25">
      <c r="A3" s="137">
        <f>SUM(urakkamittausp.!O59)</f>
        <v>0</v>
      </c>
      <c r="B3" s="42" t="s">
        <v>11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ht="15.75" x14ac:dyDescent="0.25">
      <c r="A4" s="92"/>
      <c r="B4" s="42"/>
      <c r="C4" s="42"/>
      <c r="D4" s="42"/>
      <c r="E4" s="42"/>
      <c r="F4" s="42"/>
      <c r="G4" s="42"/>
      <c r="I4" s="117"/>
      <c r="J4" s="117"/>
      <c r="K4" s="117"/>
    </row>
    <row r="5" spans="1:11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5" x14ac:dyDescent="0.2">
      <c r="A6" s="42"/>
      <c r="B6" s="42" t="s">
        <v>33</v>
      </c>
      <c r="C6" s="133">
        <f>urakkatunnit!$D$4</f>
        <v>0</v>
      </c>
      <c r="D6" s="42" t="s">
        <v>70</v>
      </c>
      <c r="E6" s="93">
        <f>urakkatunnit!$B$35</f>
        <v>0</v>
      </c>
      <c r="F6" s="42" t="s">
        <v>34</v>
      </c>
      <c r="G6" s="42"/>
      <c r="H6" s="42"/>
      <c r="I6" s="42"/>
      <c r="J6" s="42"/>
      <c r="K6" s="42"/>
    </row>
    <row r="7" spans="1:11" ht="15" x14ac:dyDescent="0.2">
      <c r="A7" s="42"/>
      <c r="B7" s="42" t="s">
        <v>35</v>
      </c>
      <c r="C7" s="133">
        <f>urakkatunnit!$D$5</f>
        <v>0</v>
      </c>
      <c r="D7" s="42" t="s">
        <v>70</v>
      </c>
      <c r="E7" s="93">
        <f>urakkatunnit!$D$35</f>
        <v>0</v>
      </c>
      <c r="F7" s="42" t="s">
        <v>34</v>
      </c>
      <c r="G7" s="42"/>
      <c r="H7" s="42"/>
      <c r="I7" s="42"/>
      <c r="J7" s="42"/>
      <c r="K7" s="42"/>
    </row>
    <row r="8" spans="1:11" ht="15" x14ac:dyDescent="0.2">
      <c r="A8" s="42"/>
      <c r="B8" s="42" t="s">
        <v>95</v>
      </c>
      <c r="C8" s="133">
        <f>urakkatunnit!$D$6</f>
        <v>0</v>
      </c>
      <c r="D8" s="42" t="s">
        <v>70</v>
      </c>
      <c r="E8" s="93">
        <f>urakkatunnit!$F$35</f>
        <v>0</v>
      </c>
      <c r="F8" s="42" t="s">
        <v>34</v>
      </c>
      <c r="G8" s="42"/>
      <c r="H8" s="42"/>
      <c r="I8" s="42"/>
      <c r="J8" s="42"/>
      <c r="K8" s="42"/>
    </row>
    <row r="9" spans="1:11" ht="15" x14ac:dyDescent="0.2">
      <c r="A9" s="42"/>
      <c r="B9" s="42"/>
      <c r="C9" s="42"/>
      <c r="D9" s="42"/>
      <c r="E9" s="42">
        <f>SUM(E6:E8)</f>
        <v>0</v>
      </c>
      <c r="F9" s="42" t="s">
        <v>34</v>
      </c>
      <c r="G9" s="42"/>
      <c r="H9" s="42"/>
      <c r="I9" s="42"/>
      <c r="J9" s="42"/>
      <c r="K9" s="42"/>
    </row>
    <row r="10" spans="1:11" ht="15" x14ac:dyDescent="0.2">
      <c r="A10" s="42"/>
      <c r="B10" s="42"/>
      <c r="C10" s="42"/>
      <c r="D10" s="42"/>
      <c r="F10" s="42"/>
      <c r="G10" s="42"/>
      <c r="H10" s="42"/>
      <c r="I10" s="42"/>
      <c r="J10" s="42"/>
      <c r="K10" s="42"/>
    </row>
    <row r="11" spans="1:11" ht="15.75" thickBot="1" x14ac:dyDescent="0.25">
      <c r="A11" s="42"/>
      <c r="B11" s="43">
        <f>E6</f>
        <v>0</v>
      </c>
      <c r="C11" s="91" t="s">
        <v>36</v>
      </c>
      <c r="D11" s="43">
        <v>100</v>
      </c>
      <c r="E11" s="94" t="s">
        <v>37</v>
      </c>
      <c r="F11" s="89" t="e">
        <f>B11*D11/C12</f>
        <v>#DIV/0!</v>
      </c>
      <c r="G11" s="95" t="s">
        <v>21</v>
      </c>
      <c r="H11" s="42"/>
      <c r="I11" s="42"/>
      <c r="J11" s="42"/>
      <c r="K11" s="42"/>
    </row>
    <row r="12" spans="1:11" ht="15" x14ac:dyDescent="0.2">
      <c r="A12" s="42"/>
      <c r="B12" s="42"/>
      <c r="C12" s="42">
        <f>E9</f>
        <v>0</v>
      </c>
      <c r="D12" s="42"/>
      <c r="E12" s="42"/>
      <c r="F12" s="42"/>
      <c r="G12" s="42"/>
      <c r="H12" s="42"/>
      <c r="I12" s="42"/>
      <c r="J12" s="42"/>
      <c r="K12" s="42"/>
    </row>
    <row r="13" spans="1:11" ht="1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5.75" thickBot="1" x14ac:dyDescent="0.25">
      <c r="A14" s="42"/>
      <c r="B14" s="43">
        <f>E7</f>
        <v>0</v>
      </c>
      <c r="C14" s="91" t="s">
        <v>36</v>
      </c>
      <c r="D14" s="43">
        <v>100</v>
      </c>
      <c r="E14" s="94" t="s">
        <v>37</v>
      </c>
      <c r="F14" s="89" t="e">
        <f>B14*D14/C15</f>
        <v>#DIV/0!</v>
      </c>
      <c r="G14" s="42" t="s">
        <v>21</v>
      </c>
      <c r="H14" s="42"/>
      <c r="I14" s="42"/>
      <c r="J14" s="42"/>
      <c r="K14" s="42"/>
    </row>
    <row r="15" spans="1:11" ht="15" x14ac:dyDescent="0.2">
      <c r="A15" s="42"/>
      <c r="B15" s="42"/>
      <c r="C15" s="42">
        <f>E9</f>
        <v>0</v>
      </c>
      <c r="D15" s="42"/>
      <c r="E15" s="42"/>
      <c r="F15" s="42"/>
      <c r="G15" s="42"/>
      <c r="H15" s="42"/>
      <c r="I15" s="42"/>
      <c r="J15" s="42"/>
      <c r="K15" s="42"/>
    </row>
    <row r="16" spans="1:11" ht="1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5.75" thickBot="1" x14ac:dyDescent="0.25">
      <c r="B17" s="43">
        <f>E8</f>
        <v>0</v>
      </c>
      <c r="C17" s="91" t="s">
        <v>36</v>
      </c>
      <c r="D17" s="43">
        <v>100</v>
      </c>
      <c r="E17" s="94" t="s">
        <v>37</v>
      </c>
      <c r="F17" s="89" t="e">
        <f>B17*D17/C18</f>
        <v>#DIV/0!</v>
      </c>
      <c r="G17" s="42" t="s">
        <v>21</v>
      </c>
    </row>
    <row r="18" spans="1:11" ht="15" x14ac:dyDescent="0.2">
      <c r="B18" s="42"/>
      <c r="C18" s="42">
        <f>E9</f>
        <v>0</v>
      </c>
      <c r="D18" s="42"/>
      <c r="E18" s="42"/>
      <c r="F18" s="42"/>
      <c r="G18" s="42"/>
    </row>
    <row r="21" spans="1:11" x14ac:dyDescent="0.2">
      <c r="A21" s="32">
        <f>A3</f>
        <v>0</v>
      </c>
      <c r="B21" s="32" t="s">
        <v>38</v>
      </c>
      <c r="C21" s="106" t="e">
        <f>F11</f>
        <v>#DIV/0!</v>
      </c>
      <c r="D21" s="32" t="s">
        <v>21</v>
      </c>
      <c r="E21" s="31" t="s">
        <v>37</v>
      </c>
      <c r="F21" s="32" t="e">
        <f>A21*C21/100</f>
        <v>#DIV/0!</v>
      </c>
      <c r="G21" s="32" t="s">
        <v>38</v>
      </c>
      <c r="H21" s="106">
        <f>$C$6</f>
        <v>0</v>
      </c>
      <c r="I21" s="32" t="s">
        <v>71</v>
      </c>
      <c r="J21" s="106" t="e">
        <f>F21*H21</f>
        <v>#DIV/0!</v>
      </c>
      <c r="K21" s="32" t="s">
        <v>70</v>
      </c>
    </row>
    <row r="22" spans="1:1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106"/>
      <c r="K22" s="32"/>
    </row>
    <row r="23" spans="1:11" x14ac:dyDescent="0.2">
      <c r="A23" s="32">
        <f>A3</f>
        <v>0</v>
      </c>
      <c r="B23" s="32" t="s">
        <v>38</v>
      </c>
      <c r="C23" s="106" t="e">
        <f>F14</f>
        <v>#DIV/0!</v>
      </c>
      <c r="D23" s="32" t="s">
        <v>21</v>
      </c>
      <c r="E23" s="31" t="s">
        <v>37</v>
      </c>
      <c r="F23" s="32" t="e">
        <f>A23*C23/100</f>
        <v>#DIV/0!</v>
      </c>
      <c r="G23" s="32" t="s">
        <v>38</v>
      </c>
      <c r="H23" s="106">
        <f>$C$7</f>
        <v>0</v>
      </c>
      <c r="I23" s="32" t="s">
        <v>71</v>
      </c>
      <c r="J23" s="106" t="e">
        <f>F23*H23</f>
        <v>#DIV/0!</v>
      </c>
      <c r="K23" s="32" t="s">
        <v>70</v>
      </c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106"/>
      <c r="K24" s="32"/>
    </row>
    <row r="25" spans="1:11" x14ac:dyDescent="0.2">
      <c r="A25" s="32">
        <f>A3</f>
        <v>0</v>
      </c>
      <c r="B25" s="32" t="s">
        <v>38</v>
      </c>
      <c r="C25" s="106" t="e">
        <f>F17</f>
        <v>#DIV/0!</v>
      </c>
      <c r="D25" s="32" t="s">
        <v>21</v>
      </c>
      <c r="E25" s="31" t="s">
        <v>37</v>
      </c>
      <c r="F25" s="32" t="e">
        <f>A25*C25/100</f>
        <v>#DIV/0!</v>
      </c>
      <c r="G25" s="32" t="s">
        <v>38</v>
      </c>
      <c r="H25" s="106">
        <f>C8</f>
        <v>0</v>
      </c>
      <c r="I25" s="32" t="s">
        <v>71</v>
      </c>
      <c r="J25" s="106" t="e">
        <f>F25*H25</f>
        <v>#DIV/0!</v>
      </c>
      <c r="K25" s="32" t="s">
        <v>70</v>
      </c>
    </row>
    <row r="28" spans="1:11" ht="13.5" thickBot="1" x14ac:dyDescent="0.25"/>
    <row r="29" spans="1:11" ht="15.75" thickBot="1" x14ac:dyDescent="0.25">
      <c r="F29" s="42"/>
      <c r="G29" s="43" t="s">
        <v>39</v>
      </c>
      <c r="H29" s="43"/>
      <c r="I29" s="43"/>
      <c r="J29" s="132" t="e">
        <f>SUM(J21:J25)</f>
        <v>#DIV/0!</v>
      </c>
      <c r="K29" s="43" t="s">
        <v>70</v>
      </c>
    </row>
    <row r="32" spans="1:11" ht="1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1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ht="15.75" thickBot="1" x14ac:dyDescent="0.25">
      <c r="A34" s="42"/>
      <c r="B34" s="42"/>
      <c r="C34" s="43" t="s">
        <v>40</v>
      </c>
      <c r="D34" s="43"/>
      <c r="E34" s="43"/>
      <c r="F34" s="42"/>
      <c r="G34" s="42"/>
      <c r="H34" s="42"/>
      <c r="I34" s="42"/>
      <c r="J34" s="42"/>
      <c r="K34" s="42"/>
    </row>
    <row r="35" spans="1:11" ht="15.75" thickBo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5.75" thickBot="1" x14ac:dyDescent="0.25">
      <c r="A36" s="42"/>
      <c r="B36" s="42"/>
      <c r="C36" s="42"/>
      <c r="D36" s="772" t="e">
        <f>J29</f>
        <v>#DIV/0!</v>
      </c>
      <c r="E36" s="772"/>
      <c r="F36" s="43" t="s">
        <v>71</v>
      </c>
      <c r="G36" s="123" t="e">
        <f>D36/E37</f>
        <v>#DIV/0!</v>
      </c>
      <c r="H36" s="124" t="s">
        <v>72</v>
      </c>
      <c r="I36" s="42"/>
      <c r="J36" s="42"/>
      <c r="K36" s="42"/>
    </row>
    <row r="37" spans="1:11" ht="15" x14ac:dyDescent="0.2">
      <c r="A37" s="42"/>
      <c r="B37" s="42"/>
      <c r="C37" s="42"/>
      <c r="D37" s="42"/>
      <c r="E37" s="42">
        <f>E9</f>
        <v>0</v>
      </c>
      <c r="F37" s="42" t="s">
        <v>31</v>
      </c>
      <c r="G37" s="42"/>
      <c r="H37" s="42"/>
      <c r="I37" s="42"/>
      <c r="J37" s="42"/>
      <c r="K37" s="42"/>
    </row>
  </sheetData>
  <mergeCells count="1">
    <mergeCell ref="D36:E36"/>
  </mergeCells>
  <phoneticPr fontId="0" type="noConversion"/>
  <hyperlinks>
    <hyperlink ref="A1" location="urakkamittausp.!A1" display="etusivu" xr:uid="{00000000-0004-0000-0A00-000000000000}"/>
  </hyperlinks>
  <printOptions gridLinesSet="0"/>
  <pageMargins left="0" right="0" top="0.98425196850393704" bottom="0.98425196850393704" header="0.51181102362204722" footer="0.51181102362204722"/>
  <pageSetup paperSize="9" orientation="portrait" horizontalDpi="360" verticalDpi="360"/>
  <headerFooter alignWithMargins="0"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22"/>
  <dimension ref="A1:J27"/>
  <sheetViews>
    <sheetView showGridLines="0" workbookViewId="0"/>
  </sheetViews>
  <sheetFormatPr defaultColWidth="11.42578125" defaultRowHeight="12.75" x14ac:dyDescent="0.2"/>
  <cols>
    <col min="1" max="1" width="20.140625" customWidth="1"/>
    <col min="2" max="2" width="20.7109375" customWidth="1"/>
    <col min="3" max="3" width="11.7109375" customWidth="1"/>
    <col min="4" max="4" width="13.42578125" customWidth="1"/>
    <col min="5" max="5" width="5.42578125" bestFit="1" customWidth="1"/>
    <col min="6" max="6" width="11.42578125" customWidth="1"/>
    <col min="7" max="7" width="5.7109375" bestFit="1" customWidth="1"/>
    <col min="8" max="8" width="15" customWidth="1"/>
    <col min="9" max="9" width="5.140625" bestFit="1" customWidth="1"/>
  </cols>
  <sheetData>
    <row r="1" spans="1:9" ht="14.25" x14ac:dyDescent="0.2">
      <c r="A1" s="237" t="s">
        <v>64</v>
      </c>
      <c r="B1" s="189"/>
      <c r="C1" s="189"/>
      <c r="D1" s="189"/>
      <c r="E1" s="189"/>
      <c r="G1" s="189"/>
      <c r="H1" s="189"/>
    </row>
    <row r="2" spans="1:9" ht="14.25" x14ac:dyDescent="0.2">
      <c r="A2" s="189"/>
      <c r="B2" s="189"/>
      <c r="C2" s="189"/>
      <c r="D2" s="189"/>
      <c r="E2" s="189"/>
      <c r="F2" s="189"/>
      <c r="G2" s="189"/>
      <c r="H2" s="189"/>
    </row>
    <row r="3" spans="1:9" ht="14.25" x14ac:dyDescent="0.2">
      <c r="A3" s="189"/>
      <c r="B3" s="189"/>
      <c r="C3" s="189"/>
      <c r="D3" s="189"/>
      <c r="E3" s="189"/>
      <c r="F3" s="189"/>
      <c r="G3" s="189"/>
      <c r="H3" s="189"/>
    </row>
    <row r="4" spans="1:9" ht="15.75" x14ac:dyDescent="0.25">
      <c r="A4" s="775" t="s">
        <v>41</v>
      </c>
      <c r="B4" s="775"/>
      <c r="C4" s="775"/>
      <c r="D4" s="189"/>
      <c r="E4" s="189"/>
      <c r="F4" s="189"/>
      <c r="G4" s="189"/>
      <c r="H4" s="189"/>
    </row>
    <row r="5" spans="1:9" ht="15" x14ac:dyDescent="0.25">
      <c r="A5" s="189"/>
      <c r="B5" s="189"/>
      <c r="C5" s="189"/>
      <c r="D5" s="189"/>
      <c r="E5" s="189"/>
      <c r="F5" s="190"/>
      <c r="G5" s="191"/>
      <c r="H5" s="189"/>
    </row>
    <row r="6" spans="1:9" ht="14.25" x14ac:dyDescent="0.2">
      <c r="A6" s="189"/>
      <c r="B6" s="189"/>
      <c r="C6" s="189"/>
      <c r="D6" s="189"/>
      <c r="E6" s="189"/>
      <c r="F6" s="189"/>
      <c r="G6" s="189"/>
      <c r="H6" s="189"/>
    </row>
    <row r="7" spans="1:9" ht="14.25" x14ac:dyDescent="0.2">
      <c r="A7" s="189" t="s">
        <v>42</v>
      </c>
      <c r="B7" s="189"/>
      <c r="C7" s="189"/>
      <c r="D7" s="776" t="s">
        <v>96</v>
      </c>
      <c r="E7" s="776"/>
      <c r="F7" s="189"/>
      <c r="G7" s="189"/>
      <c r="H7" s="192" t="e">
        <f>'NHK-muuttuu kesken urakan'!$J$29</f>
        <v>#DIV/0!</v>
      </c>
      <c r="I7" s="13" t="s">
        <v>70</v>
      </c>
    </row>
    <row r="8" spans="1:9" ht="14.25" x14ac:dyDescent="0.2">
      <c r="A8" s="189" t="s">
        <v>117</v>
      </c>
      <c r="B8" s="32"/>
      <c r="C8" s="277" t="s">
        <v>97</v>
      </c>
      <c r="D8" s="138"/>
      <c r="E8" s="194" t="s">
        <v>74</v>
      </c>
      <c r="F8" s="195">
        <f>SUM(urakkatunnit!B10:B24)</f>
        <v>0</v>
      </c>
      <c r="G8" s="195" t="s">
        <v>43</v>
      </c>
      <c r="H8" s="196">
        <f t="shared" ref="H8:H13" si="0">D8*F8</f>
        <v>0</v>
      </c>
      <c r="I8" s="13" t="s">
        <v>70</v>
      </c>
    </row>
    <row r="9" spans="1:9" ht="14.25" x14ac:dyDescent="0.2">
      <c r="A9" s="278" t="s">
        <v>118</v>
      </c>
      <c r="B9" s="57"/>
      <c r="C9" s="279"/>
      <c r="D9" s="138"/>
      <c r="E9" s="194" t="s">
        <v>74</v>
      </c>
      <c r="F9" s="195">
        <f>SUM(urakkatunnit!B26:B29)</f>
        <v>0</v>
      </c>
      <c r="G9" s="195" t="s">
        <v>43</v>
      </c>
      <c r="H9" s="196">
        <f t="shared" si="0"/>
        <v>0</v>
      </c>
      <c r="I9" s="13" t="s">
        <v>70</v>
      </c>
    </row>
    <row r="10" spans="1:9" ht="14.25" x14ac:dyDescent="0.2">
      <c r="A10" s="280" t="s">
        <v>117</v>
      </c>
      <c r="B10" s="280"/>
      <c r="C10" s="281" t="s">
        <v>98</v>
      </c>
      <c r="D10" s="138"/>
      <c r="E10" s="194" t="s">
        <v>74</v>
      </c>
      <c r="F10" s="195">
        <f>SUM(urakkatunnit!D10:D24)</f>
        <v>0</v>
      </c>
      <c r="G10" s="195" t="s">
        <v>43</v>
      </c>
      <c r="H10" s="196">
        <f t="shared" si="0"/>
        <v>0</v>
      </c>
      <c r="I10" s="13" t="s">
        <v>70</v>
      </c>
    </row>
    <row r="11" spans="1:9" ht="14.25" x14ac:dyDescent="0.2">
      <c r="A11" s="278" t="s">
        <v>118</v>
      </c>
      <c r="B11" s="278"/>
      <c r="C11" s="279"/>
      <c r="D11" s="138"/>
      <c r="E11" s="194" t="s">
        <v>74</v>
      </c>
      <c r="F11" s="195">
        <f>SUM(urakkatunnit!D26:D29)</f>
        <v>0</v>
      </c>
      <c r="G11" s="195" t="s">
        <v>43</v>
      </c>
      <c r="H11" s="196">
        <f t="shared" si="0"/>
        <v>0</v>
      </c>
      <c r="I11" s="13" t="s">
        <v>70</v>
      </c>
    </row>
    <row r="12" spans="1:9" ht="14.25" x14ac:dyDescent="0.2">
      <c r="A12" s="280" t="s">
        <v>117</v>
      </c>
      <c r="B12" s="282"/>
      <c r="C12" s="281" t="s">
        <v>99</v>
      </c>
      <c r="D12" s="138"/>
      <c r="E12" s="194" t="s">
        <v>74</v>
      </c>
      <c r="F12" s="195">
        <f>SUM(urakkatunnit!F10:F24)</f>
        <v>0</v>
      </c>
      <c r="G12" s="195" t="s">
        <v>43</v>
      </c>
      <c r="H12" s="196">
        <f t="shared" si="0"/>
        <v>0</v>
      </c>
      <c r="I12" s="13" t="s">
        <v>70</v>
      </c>
    </row>
    <row r="13" spans="1:9" ht="14.25" x14ac:dyDescent="0.2">
      <c r="A13" s="278" t="s">
        <v>118</v>
      </c>
      <c r="B13" s="283"/>
      <c r="C13" s="279"/>
      <c r="D13" s="138"/>
      <c r="E13" s="194" t="s">
        <v>74</v>
      </c>
      <c r="F13" s="195">
        <f>SUM(urakkatunnit!F26:F29)</f>
        <v>0</v>
      </c>
      <c r="G13" s="195" t="s">
        <v>43</v>
      </c>
      <c r="H13" s="196">
        <f t="shared" si="0"/>
        <v>0</v>
      </c>
      <c r="I13" s="13" t="s">
        <v>70</v>
      </c>
    </row>
    <row r="14" spans="1:9" ht="14.25" x14ac:dyDescent="0.2">
      <c r="A14" s="280" t="s">
        <v>119</v>
      </c>
      <c r="C14" s="193"/>
      <c r="D14" s="275"/>
      <c r="E14" s="200"/>
      <c r="F14" s="195">
        <f>SUM(urakkatunnit!H31:H34)</f>
        <v>0</v>
      </c>
      <c r="G14" s="195" t="s">
        <v>43</v>
      </c>
      <c r="H14" s="196">
        <f>SUM(urakkatunnit!I31:I34)</f>
        <v>0</v>
      </c>
      <c r="I14" s="13" t="s">
        <v>70</v>
      </c>
    </row>
    <row r="15" spans="1:9" ht="14.25" x14ac:dyDescent="0.2">
      <c r="A15" s="189"/>
      <c r="C15" s="193"/>
      <c r="D15" s="275"/>
      <c r="E15" s="200"/>
      <c r="F15" s="189"/>
      <c r="G15" s="189"/>
      <c r="H15" s="192"/>
      <c r="I15" s="276"/>
    </row>
    <row r="16" spans="1:9" ht="14.25" x14ac:dyDescent="0.2">
      <c r="A16" s="197" t="s">
        <v>44</v>
      </c>
      <c r="B16" s="198"/>
      <c r="C16" s="189"/>
      <c r="D16" s="199"/>
      <c r="E16" s="200"/>
      <c r="F16" s="189"/>
      <c r="G16" s="189" t="s">
        <v>45</v>
      </c>
      <c r="H16" s="201" t="e">
        <f>H7-H8-H9-H10-H11-H12-H13-H14</f>
        <v>#DIV/0!</v>
      </c>
      <c r="I16" s="13" t="s">
        <v>70</v>
      </c>
    </row>
    <row r="17" spans="1:10" ht="14.25" x14ac:dyDescent="0.2">
      <c r="A17" s="197"/>
      <c r="B17" s="198"/>
      <c r="C17" s="189"/>
      <c r="D17" s="199"/>
      <c r="E17" s="200"/>
      <c r="F17" s="189"/>
      <c r="G17" s="189"/>
      <c r="H17" s="198"/>
    </row>
    <row r="18" spans="1:10" ht="14.25" x14ac:dyDescent="0.2">
      <c r="A18" s="189" t="s">
        <v>46</v>
      </c>
      <c r="B18" s="189"/>
      <c r="C18" s="202"/>
      <c r="D18" s="193"/>
      <c r="E18" s="200"/>
      <c r="F18" s="190"/>
      <c r="G18" s="189"/>
      <c r="H18" s="198"/>
    </row>
    <row r="19" spans="1:10" ht="14.25" x14ac:dyDescent="0.2">
      <c r="A19" s="189" t="s">
        <v>100</v>
      </c>
      <c r="B19" s="189"/>
      <c r="C19" s="189"/>
      <c r="D19" s="203">
        <v>5.2999999999999999E-2</v>
      </c>
      <c r="E19" s="194" t="s">
        <v>36</v>
      </c>
      <c r="F19" s="192" t="e">
        <f>H16</f>
        <v>#DIV/0!</v>
      </c>
      <c r="G19" s="195" t="s">
        <v>73</v>
      </c>
      <c r="H19" s="196" t="e">
        <f>D19*F19</f>
        <v>#DIV/0!</v>
      </c>
      <c r="I19" s="13" t="s">
        <v>70</v>
      </c>
    </row>
    <row r="20" spans="1:10" ht="14.25" x14ac:dyDescent="0.2">
      <c r="A20" s="189" t="s">
        <v>47</v>
      </c>
      <c r="B20" s="189"/>
      <c r="C20" s="193" t="s">
        <v>97</v>
      </c>
      <c r="D20" s="134"/>
      <c r="E20" s="194" t="s">
        <v>74</v>
      </c>
      <c r="F20" s="213"/>
      <c r="G20" s="195" t="s">
        <v>43</v>
      </c>
      <c r="H20" s="204">
        <f>D20*F20</f>
        <v>0</v>
      </c>
      <c r="I20" s="13"/>
    </row>
    <row r="21" spans="1:10" ht="14.25" x14ac:dyDescent="0.2">
      <c r="A21" s="189"/>
      <c r="B21" s="189"/>
      <c r="C21" s="193" t="s">
        <v>98</v>
      </c>
      <c r="D21" s="134"/>
      <c r="E21" s="194" t="s">
        <v>74</v>
      </c>
      <c r="F21" s="213"/>
      <c r="G21" s="195" t="s">
        <v>43</v>
      </c>
      <c r="H21" s="204">
        <f>D21*F21</f>
        <v>0</v>
      </c>
      <c r="I21" s="13"/>
    </row>
    <row r="22" spans="1:10" ht="15" thickBot="1" x14ac:dyDescent="0.25">
      <c r="B22" s="200"/>
      <c r="C22" s="193" t="s">
        <v>99</v>
      </c>
      <c r="D22" s="134"/>
      <c r="E22" s="194" t="s">
        <v>74</v>
      </c>
      <c r="F22" s="213"/>
      <c r="G22" s="195" t="s">
        <v>43</v>
      </c>
      <c r="H22" s="204">
        <f>D22*F22</f>
        <v>0</v>
      </c>
      <c r="I22" s="13" t="s">
        <v>70</v>
      </c>
    </row>
    <row r="23" spans="1:10" ht="15" thickBot="1" x14ac:dyDescent="0.25">
      <c r="A23" s="189" t="s">
        <v>48</v>
      </c>
      <c r="B23" s="189"/>
      <c r="C23" s="189"/>
      <c r="D23" s="205"/>
      <c r="E23" s="200"/>
      <c r="F23" s="189"/>
      <c r="G23" s="189"/>
      <c r="H23" s="206" t="e">
        <f>H19-H20-H21-H22</f>
        <v>#DIV/0!</v>
      </c>
      <c r="I23" s="13" t="s">
        <v>70</v>
      </c>
    </row>
    <row r="24" spans="1:10" ht="15" thickBot="1" x14ac:dyDescent="0.25">
      <c r="A24" s="189" t="s">
        <v>78</v>
      </c>
      <c r="B24" s="189"/>
      <c r="C24" s="189"/>
      <c r="D24" s="207" t="e">
        <f>H23</f>
        <v>#DIV/0!</v>
      </c>
      <c r="E24" s="194" t="s">
        <v>75</v>
      </c>
      <c r="F24" s="214">
        <f>SUM(F20:F22)</f>
        <v>0</v>
      </c>
      <c r="G24" s="195" t="s">
        <v>43</v>
      </c>
      <c r="H24" s="208" t="e">
        <f>D24/F24</f>
        <v>#DIV/0!</v>
      </c>
      <c r="I24" s="13" t="s">
        <v>72</v>
      </c>
    </row>
    <row r="25" spans="1:10" ht="15.75" thickBot="1" x14ac:dyDescent="0.3">
      <c r="A25" s="189" t="s">
        <v>49</v>
      </c>
      <c r="B25" s="773"/>
      <c r="C25" s="774"/>
      <c r="D25" s="158"/>
      <c r="E25" s="194" t="s">
        <v>50</v>
      </c>
      <c r="F25" s="192" t="e">
        <f>H24</f>
        <v>#DIV/0!</v>
      </c>
      <c r="G25" s="209" t="s">
        <v>73</v>
      </c>
      <c r="H25" s="210" t="e">
        <f>D25*F25</f>
        <v>#DIV/0!</v>
      </c>
      <c r="I25" s="13" t="s">
        <v>70</v>
      </c>
      <c r="J25" s="211" t="s">
        <v>51</v>
      </c>
    </row>
    <row r="26" spans="1:10" ht="15.75" thickBot="1" x14ac:dyDescent="0.3">
      <c r="A26" s="189" t="s">
        <v>52</v>
      </c>
      <c r="B26" s="773"/>
      <c r="C26" s="774"/>
      <c r="D26" s="158"/>
      <c r="E26" s="194" t="s">
        <v>50</v>
      </c>
      <c r="F26" s="192" t="e">
        <f>H24</f>
        <v>#DIV/0!</v>
      </c>
      <c r="G26" s="209" t="s">
        <v>73</v>
      </c>
      <c r="H26" s="212" t="e">
        <f>D26*F26</f>
        <v>#DIV/0!</v>
      </c>
      <c r="I26" s="13" t="s">
        <v>70</v>
      </c>
      <c r="J26" s="211" t="s">
        <v>51</v>
      </c>
    </row>
    <row r="27" spans="1:10" ht="14.25" x14ac:dyDescent="0.2">
      <c r="A27" s="189"/>
      <c r="B27" s="189"/>
      <c r="C27" s="189"/>
      <c r="D27" s="189"/>
      <c r="E27" s="189"/>
      <c r="F27" s="189"/>
      <c r="G27" s="189"/>
      <c r="H27" s="189"/>
    </row>
  </sheetData>
  <sheetProtection algorithmName="SHA-512" hashValue="iqx/kbt7HMMzWh5ybrvwZFVbJ4c0d1zLtcs/qPdh7fT12jSZYk2Yh18gR+yAmnNyLiClJT7SN842TeQCkbTrFQ==" saltValue="dBbWd5bO20dWVr+SB3VYPQ==" spinCount="100000" sheet="1"/>
  <mergeCells count="4">
    <mergeCell ref="B25:C25"/>
    <mergeCell ref="B26:C26"/>
    <mergeCell ref="A4:C4"/>
    <mergeCell ref="D7:E7"/>
  </mergeCells>
  <phoneticPr fontId="0" type="noConversion"/>
  <hyperlinks>
    <hyperlink ref="A1" location="urakkamittausp.!A1" display="etusivu" xr:uid="{00000000-0004-0000-0B00-000000000000}"/>
  </hyperlinks>
  <pageMargins left="0.78740157480314965" right="0.78740157480314965" top="0.98425196850393704" bottom="0.98425196850393704" header="0.51181102362204722" footer="0.51181102362204722"/>
  <pageSetup paperSize="9" orientation="landscape" horizontalDpi="360" verticalDpi="360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23"/>
  <dimension ref="A1:N90"/>
  <sheetViews>
    <sheetView showGridLines="0" zoomScaleNormal="100" workbookViewId="0"/>
  </sheetViews>
  <sheetFormatPr defaultColWidth="8.85546875" defaultRowHeight="12.75" x14ac:dyDescent="0.2"/>
  <cols>
    <col min="1" max="1" width="21.85546875" customWidth="1"/>
    <col min="2" max="2" width="13.140625" hidden="1" customWidth="1"/>
    <col min="3" max="3" width="9.140625" hidden="1" customWidth="1"/>
    <col min="4" max="4" width="9.85546875" customWidth="1"/>
    <col min="5" max="5" width="9.28515625" bestFit="1" customWidth="1"/>
    <col min="6" max="6" width="9.85546875" bestFit="1" customWidth="1"/>
    <col min="7" max="7" width="11.140625" bestFit="1" customWidth="1"/>
    <col min="8" max="8" width="12.28515625" bestFit="1" customWidth="1"/>
    <col min="9" max="9" width="12.140625" bestFit="1" customWidth="1"/>
    <col min="10" max="10" width="12.42578125" bestFit="1" customWidth="1"/>
    <col min="11" max="11" width="12.7109375" bestFit="1" customWidth="1"/>
    <col min="12" max="12" width="11.7109375" customWidth="1"/>
    <col min="13" max="13" width="11.85546875" bestFit="1" customWidth="1"/>
    <col min="14" max="14" width="11" bestFit="1" customWidth="1"/>
  </cols>
  <sheetData>
    <row r="1" spans="1:14" ht="14.25" x14ac:dyDescent="0.2">
      <c r="A1" s="237" t="s">
        <v>64</v>
      </c>
    </row>
    <row r="2" spans="1:14" ht="15.75" x14ac:dyDescent="0.25">
      <c r="A2" s="769" t="s">
        <v>53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32"/>
    </row>
    <row r="3" spans="1:14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">
      <c r="A4" s="96" t="s">
        <v>54</v>
      </c>
      <c r="B4" s="57"/>
      <c r="C4" s="57"/>
      <c r="D4" s="780">
        <f>urakkamittausp.!$G$52</f>
        <v>0</v>
      </c>
      <c r="E4" s="780"/>
      <c r="F4" s="780"/>
      <c r="G4" s="780"/>
      <c r="H4" s="32"/>
      <c r="I4" s="32"/>
      <c r="J4" s="32"/>
      <c r="K4" s="32"/>
      <c r="L4" s="32"/>
      <c r="M4" s="32"/>
      <c r="N4" s="32"/>
    </row>
    <row r="5" spans="1:14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">
      <c r="A6" s="57" t="s">
        <v>55</v>
      </c>
      <c r="B6" s="57"/>
      <c r="C6" s="57"/>
      <c r="D6" s="147" t="e">
        <f>'NHK-muuttuu kesken urakan'!$J$29</f>
        <v>#DIV/0!</v>
      </c>
      <c r="E6" s="57" t="s">
        <v>70</v>
      </c>
      <c r="F6" s="57"/>
      <c r="G6" s="57"/>
      <c r="H6" s="32"/>
      <c r="I6" s="32"/>
      <c r="J6" s="32"/>
      <c r="K6" s="32"/>
      <c r="L6" s="32"/>
      <c r="M6" s="32"/>
      <c r="N6" s="32"/>
    </row>
    <row r="7" spans="1:14" x14ac:dyDescent="0.2">
      <c r="A7" s="28" t="s">
        <v>113</v>
      </c>
      <c r="B7" s="32"/>
      <c r="C7" s="32"/>
      <c r="D7" s="106">
        <f>SUM(J35:J38)</f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x14ac:dyDescent="0.2">
      <c r="A8" s="264" t="s">
        <v>115</v>
      </c>
      <c r="B8" s="55"/>
      <c r="C8" s="55"/>
      <c r="D8" s="269" t="e">
        <f>D6-D7</f>
        <v>#DIV/0!</v>
      </c>
      <c r="E8" s="55"/>
      <c r="F8" s="55"/>
      <c r="G8" s="55"/>
      <c r="H8" s="32"/>
      <c r="I8" s="32"/>
      <c r="J8" s="32"/>
      <c r="K8" s="32"/>
      <c r="L8" s="32"/>
      <c r="M8" s="32"/>
      <c r="N8" s="32"/>
    </row>
    <row r="9" spans="1:14" ht="14.25" customHeight="1" x14ac:dyDescent="0.2">
      <c r="A9" s="32"/>
      <c r="B9" s="32"/>
      <c r="C9" s="32"/>
      <c r="D9" s="32"/>
      <c r="E9" s="32"/>
      <c r="F9" s="111"/>
      <c r="G9" s="113"/>
      <c r="H9" s="97"/>
      <c r="I9" s="32"/>
      <c r="J9" s="32"/>
      <c r="K9" s="32"/>
      <c r="L9" s="32"/>
      <c r="M9" s="32"/>
      <c r="N9" s="32"/>
    </row>
    <row r="10" spans="1:14" x14ac:dyDescent="0.2">
      <c r="A10" s="32"/>
      <c r="B10" s="32"/>
      <c r="C10" s="32"/>
      <c r="D10" s="32"/>
      <c r="E10" s="32"/>
      <c r="F10" s="111"/>
      <c r="G10" s="114"/>
      <c r="H10" s="57"/>
      <c r="I10" s="32"/>
      <c r="J10" s="32"/>
      <c r="K10" s="32"/>
      <c r="L10" s="32"/>
      <c r="M10" s="32"/>
      <c r="N10" s="32"/>
    </row>
    <row r="11" spans="1:14" x14ac:dyDescent="0.2">
      <c r="A11" s="98"/>
      <c r="B11" s="32"/>
      <c r="C11" s="32"/>
      <c r="D11" s="99"/>
      <c r="E11" s="781" t="s">
        <v>109</v>
      </c>
      <c r="F11" s="100" t="s">
        <v>56</v>
      </c>
      <c r="G11" s="112" t="s">
        <v>57</v>
      </c>
      <c r="H11" s="99" t="s">
        <v>58</v>
      </c>
      <c r="I11" s="101" t="s">
        <v>25</v>
      </c>
      <c r="J11" s="99" t="s">
        <v>58</v>
      </c>
      <c r="K11" s="99"/>
      <c r="L11" s="38"/>
      <c r="M11" s="38"/>
      <c r="N11" s="38"/>
    </row>
    <row r="12" spans="1:14" x14ac:dyDescent="0.2">
      <c r="A12" s="110" t="s">
        <v>69</v>
      </c>
      <c r="B12" s="80"/>
      <c r="C12" s="80"/>
      <c r="D12" s="139" t="s">
        <v>59</v>
      </c>
      <c r="E12" s="782"/>
      <c r="F12" s="102" t="s">
        <v>60</v>
      </c>
      <c r="G12" s="103" t="s">
        <v>86</v>
      </c>
      <c r="H12" s="103" t="s">
        <v>26</v>
      </c>
      <c r="I12" s="104" t="s">
        <v>61</v>
      </c>
      <c r="J12" s="103" t="s">
        <v>62</v>
      </c>
      <c r="K12" s="105" t="s">
        <v>63</v>
      </c>
      <c r="L12" s="38"/>
      <c r="M12" s="38"/>
      <c r="N12" s="38"/>
    </row>
    <row r="13" spans="1:14" x14ac:dyDescent="0.2">
      <c r="A13" s="165">
        <f>urakkatunnit!A10</f>
        <v>0</v>
      </c>
      <c r="B13" s="80"/>
      <c r="C13" s="80"/>
      <c r="D13" s="54">
        <f>urakkatunnit!H10</f>
        <v>0</v>
      </c>
      <c r="E13" s="146"/>
      <c r="F13" s="140">
        <f t="shared" ref="F13:F27" si="0">D13*E13</f>
        <v>0</v>
      </c>
      <c r="G13" s="60">
        <f>urakkatunnit!I10</f>
        <v>0</v>
      </c>
      <c r="H13" s="56">
        <f>Välipohjat!$M$7</f>
        <v>0</v>
      </c>
      <c r="I13" s="265" t="e">
        <f>F13*$D$8/$F$39</f>
        <v>#DIV/0!</v>
      </c>
      <c r="J13" s="56">
        <f>G13+H13</f>
        <v>0</v>
      </c>
      <c r="K13" s="266" t="e">
        <f t="shared" ref="K13:K27" si="1">I13-J13</f>
        <v>#DIV/0!</v>
      </c>
      <c r="L13" s="106"/>
      <c r="M13" s="106"/>
      <c r="N13" s="107"/>
    </row>
    <row r="14" spans="1:14" x14ac:dyDescent="0.2">
      <c r="A14" s="163">
        <f>urakkatunnit!A11</f>
        <v>0</v>
      </c>
      <c r="B14" s="80"/>
      <c r="C14" s="80"/>
      <c r="D14" s="54">
        <f>urakkatunnit!H11</f>
        <v>0</v>
      </c>
      <c r="E14" s="146"/>
      <c r="F14" s="140">
        <f t="shared" si="0"/>
        <v>0</v>
      </c>
      <c r="G14" s="60">
        <f>urakkatunnit!I11</f>
        <v>0</v>
      </c>
      <c r="H14" s="56">
        <f>Välipohjat!$M$8</f>
        <v>0</v>
      </c>
      <c r="I14" s="265" t="e">
        <f t="shared" ref="I14:I27" si="2">F14*$D$8/$F$39</f>
        <v>#DIV/0!</v>
      </c>
      <c r="J14" s="56">
        <f t="shared" ref="J14:J19" si="3">G14+H14</f>
        <v>0</v>
      </c>
      <c r="K14" s="266" t="e">
        <f t="shared" si="1"/>
        <v>#DIV/0!</v>
      </c>
      <c r="L14" s="106"/>
      <c r="M14" s="106"/>
      <c r="N14" s="106"/>
    </row>
    <row r="15" spans="1:14" x14ac:dyDescent="0.2">
      <c r="A15" s="163">
        <f>urakkatunnit!A12</f>
        <v>0</v>
      </c>
      <c r="B15" s="80"/>
      <c r="C15" s="80"/>
      <c r="D15" s="54">
        <f>urakkatunnit!H12</f>
        <v>0</v>
      </c>
      <c r="E15" s="146"/>
      <c r="F15" s="140">
        <f t="shared" si="0"/>
        <v>0</v>
      </c>
      <c r="G15" s="60">
        <f>urakkatunnit!I12</f>
        <v>0</v>
      </c>
      <c r="H15" s="56">
        <f>Välipohjat!$M$9</f>
        <v>0</v>
      </c>
      <c r="I15" s="265" t="e">
        <f t="shared" si="2"/>
        <v>#DIV/0!</v>
      </c>
      <c r="J15" s="56">
        <f t="shared" si="3"/>
        <v>0</v>
      </c>
      <c r="K15" s="266" t="e">
        <f t="shared" si="1"/>
        <v>#DIV/0!</v>
      </c>
      <c r="L15" s="106"/>
      <c r="M15" s="106"/>
      <c r="N15" s="106"/>
    </row>
    <row r="16" spans="1:14" x14ac:dyDescent="0.2">
      <c r="A16" s="163">
        <f>urakkatunnit!A13</f>
        <v>0</v>
      </c>
      <c r="B16" s="80"/>
      <c r="C16" s="80"/>
      <c r="D16" s="54">
        <f>urakkatunnit!H13</f>
        <v>0</v>
      </c>
      <c r="E16" s="146"/>
      <c r="F16" s="140">
        <f t="shared" si="0"/>
        <v>0</v>
      </c>
      <c r="G16" s="60">
        <f>urakkatunnit!I13</f>
        <v>0</v>
      </c>
      <c r="H16" s="56">
        <f>Välipohjat!$M$10</f>
        <v>0</v>
      </c>
      <c r="I16" s="265" t="e">
        <f t="shared" si="2"/>
        <v>#DIV/0!</v>
      </c>
      <c r="J16" s="56">
        <f t="shared" si="3"/>
        <v>0</v>
      </c>
      <c r="K16" s="266" t="e">
        <f t="shared" si="1"/>
        <v>#DIV/0!</v>
      </c>
      <c r="L16" s="106"/>
      <c r="M16" s="106"/>
      <c r="N16" s="106"/>
    </row>
    <row r="17" spans="1:14" x14ac:dyDescent="0.2">
      <c r="A17" s="163">
        <f>urakkatunnit!A14</f>
        <v>0</v>
      </c>
      <c r="B17" s="80"/>
      <c r="C17" s="80"/>
      <c r="D17" s="54">
        <f>urakkatunnit!H14</f>
        <v>0</v>
      </c>
      <c r="E17" s="146"/>
      <c r="F17" s="140">
        <f t="shared" si="0"/>
        <v>0</v>
      </c>
      <c r="G17" s="60">
        <f>urakkatunnit!I14</f>
        <v>0</v>
      </c>
      <c r="H17" s="56">
        <f>Välipohjat!$M$11</f>
        <v>0</v>
      </c>
      <c r="I17" s="265" t="e">
        <f t="shared" si="2"/>
        <v>#DIV/0!</v>
      </c>
      <c r="J17" s="56">
        <f t="shared" si="3"/>
        <v>0</v>
      </c>
      <c r="K17" s="266" t="e">
        <f t="shared" si="1"/>
        <v>#DIV/0!</v>
      </c>
      <c r="L17" s="106"/>
      <c r="M17" s="106"/>
      <c r="N17" s="106"/>
    </row>
    <row r="18" spans="1:14" x14ac:dyDescent="0.2">
      <c r="A18" s="163">
        <f>urakkatunnit!A15</f>
        <v>0</v>
      </c>
      <c r="B18" s="80"/>
      <c r="C18" s="80"/>
      <c r="D18" s="54">
        <f>urakkatunnit!H15</f>
        <v>0</v>
      </c>
      <c r="E18" s="146"/>
      <c r="F18" s="140">
        <f t="shared" si="0"/>
        <v>0</v>
      </c>
      <c r="G18" s="60">
        <f>urakkatunnit!I15</f>
        <v>0</v>
      </c>
      <c r="H18" s="56">
        <f>Välipohjat!$M$12</f>
        <v>0</v>
      </c>
      <c r="I18" s="265" t="e">
        <f t="shared" si="2"/>
        <v>#DIV/0!</v>
      </c>
      <c r="J18" s="56">
        <f t="shared" si="3"/>
        <v>0</v>
      </c>
      <c r="K18" s="266" t="e">
        <f t="shared" si="1"/>
        <v>#DIV/0!</v>
      </c>
      <c r="L18" s="106"/>
      <c r="M18" s="106"/>
      <c r="N18" s="106"/>
    </row>
    <row r="19" spans="1:14" x14ac:dyDescent="0.2">
      <c r="A19" s="163">
        <f>urakkatunnit!A16</f>
        <v>0</v>
      </c>
      <c r="B19" s="80"/>
      <c r="C19" s="80"/>
      <c r="D19" s="54">
        <f>urakkatunnit!H16</f>
        <v>0</v>
      </c>
      <c r="E19" s="146"/>
      <c r="F19" s="140">
        <f t="shared" si="0"/>
        <v>0</v>
      </c>
      <c r="G19" s="60">
        <f>urakkatunnit!I16</f>
        <v>0</v>
      </c>
      <c r="H19" s="56">
        <f>Välipohjat!$M$13</f>
        <v>0</v>
      </c>
      <c r="I19" s="265" t="e">
        <f t="shared" si="2"/>
        <v>#DIV/0!</v>
      </c>
      <c r="J19" s="56">
        <f t="shared" si="3"/>
        <v>0</v>
      </c>
      <c r="K19" s="266" t="e">
        <f t="shared" si="1"/>
        <v>#DIV/0!</v>
      </c>
      <c r="L19" s="106"/>
      <c r="M19" s="106"/>
      <c r="N19" s="106"/>
    </row>
    <row r="20" spans="1:14" x14ac:dyDescent="0.2">
      <c r="A20" s="163">
        <f>urakkatunnit!A17</f>
        <v>0</v>
      </c>
      <c r="B20" s="118"/>
      <c r="C20" s="80"/>
      <c r="D20" s="54">
        <f>urakkatunnit!H17</f>
        <v>0</v>
      </c>
      <c r="E20" s="146"/>
      <c r="F20" s="140">
        <f t="shared" si="0"/>
        <v>0</v>
      </c>
      <c r="G20" s="60">
        <f>urakkatunnit!I17</f>
        <v>0</v>
      </c>
      <c r="H20" s="56">
        <f>Välipohjat!$M$14</f>
        <v>0</v>
      </c>
      <c r="I20" s="265" t="e">
        <f t="shared" si="2"/>
        <v>#DIV/0!</v>
      </c>
      <c r="J20" s="56">
        <f t="shared" ref="J20:J27" si="4">G20+H20</f>
        <v>0</v>
      </c>
      <c r="K20" s="266" t="e">
        <f t="shared" si="1"/>
        <v>#DIV/0!</v>
      </c>
      <c r="L20" s="106"/>
      <c r="M20" s="106"/>
      <c r="N20" s="106"/>
    </row>
    <row r="21" spans="1:14" x14ac:dyDescent="0.2">
      <c r="A21" s="163">
        <f>urakkatunnit!A18</f>
        <v>0</v>
      </c>
      <c r="B21" s="32"/>
      <c r="C21" s="32"/>
      <c r="D21" s="54">
        <f>urakkatunnit!H18</f>
        <v>0</v>
      </c>
      <c r="E21" s="146"/>
      <c r="F21" s="140">
        <f t="shared" si="0"/>
        <v>0</v>
      </c>
      <c r="G21" s="60">
        <f>urakkatunnit!I18</f>
        <v>0</v>
      </c>
      <c r="H21" s="56">
        <f>Välipohjat!$M$15</f>
        <v>0</v>
      </c>
      <c r="I21" s="265" t="e">
        <f t="shared" si="2"/>
        <v>#DIV/0!</v>
      </c>
      <c r="J21" s="56">
        <f t="shared" si="4"/>
        <v>0</v>
      </c>
      <c r="K21" s="266" t="e">
        <f t="shared" si="1"/>
        <v>#DIV/0!</v>
      </c>
      <c r="L21" s="106"/>
      <c r="M21" s="106"/>
      <c r="N21" s="106"/>
    </row>
    <row r="22" spans="1:14" x14ac:dyDescent="0.2">
      <c r="A22" s="164">
        <f>urakkatunnit!A19</f>
        <v>0</v>
      </c>
      <c r="B22" s="32"/>
      <c r="C22" s="32"/>
      <c r="D22" s="135">
        <f>urakkatunnit!H19</f>
        <v>0</v>
      </c>
      <c r="E22" s="146"/>
      <c r="F22" s="141">
        <f t="shared" si="0"/>
        <v>0</v>
      </c>
      <c r="G22" s="160">
        <f>urakkatunnit!I19</f>
        <v>0</v>
      </c>
      <c r="H22" s="145">
        <f>Välipohjat!$M$16</f>
        <v>0</v>
      </c>
      <c r="I22" s="265" t="e">
        <f t="shared" si="2"/>
        <v>#DIV/0!</v>
      </c>
      <c r="J22" s="145">
        <f t="shared" si="4"/>
        <v>0</v>
      </c>
      <c r="K22" s="267" t="e">
        <f t="shared" si="1"/>
        <v>#DIV/0!</v>
      </c>
      <c r="L22" s="106"/>
      <c r="M22" s="106"/>
      <c r="N22" s="106"/>
    </row>
    <row r="23" spans="1:14" x14ac:dyDescent="0.2">
      <c r="A23" s="163">
        <f>urakkatunnit!A20</f>
        <v>0</v>
      </c>
      <c r="B23" s="13"/>
      <c r="C23" s="13"/>
      <c r="D23" s="135">
        <f>urakkatunnit!H20</f>
        <v>0</v>
      </c>
      <c r="E23" s="146"/>
      <c r="F23" s="141">
        <f t="shared" si="0"/>
        <v>0</v>
      </c>
      <c r="G23" s="60">
        <f>urakkatunnit!I20</f>
        <v>0</v>
      </c>
      <c r="H23" s="60">
        <f>Välipohjat!M17</f>
        <v>0</v>
      </c>
      <c r="I23" s="265" t="e">
        <f t="shared" si="2"/>
        <v>#DIV/0!</v>
      </c>
      <c r="J23" s="145">
        <f t="shared" si="4"/>
        <v>0</v>
      </c>
      <c r="K23" s="267" t="e">
        <f t="shared" si="1"/>
        <v>#DIV/0!</v>
      </c>
      <c r="N23" s="32"/>
    </row>
    <row r="24" spans="1:14" x14ac:dyDescent="0.2">
      <c r="A24" s="163">
        <f>urakkatunnit!A21</f>
        <v>0</v>
      </c>
      <c r="B24" s="13"/>
      <c r="C24" s="13"/>
      <c r="D24" s="59">
        <f>urakkatunnit!H21</f>
        <v>0</v>
      </c>
      <c r="E24" s="146"/>
      <c r="F24" s="141">
        <f t="shared" si="0"/>
        <v>0</v>
      </c>
      <c r="G24" s="60">
        <f>urakkatunnit!I21</f>
        <v>0</v>
      </c>
      <c r="H24" s="60">
        <f>Välipohjat!M18</f>
        <v>0</v>
      </c>
      <c r="I24" s="265" t="e">
        <f t="shared" si="2"/>
        <v>#DIV/0!</v>
      </c>
      <c r="J24" s="145">
        <f t="shared" si="4"/>
        <v>0</v>
      </c>
      <c r="K24" s="267" t="e">
        <f t="shared" si="1"/>
        <v>#DIV/0!</v>
      </c>
      <c r="N24" s="32"/>
    </row>
    <row r="25" spans="1:14" x14ac:dyDescent="0.2">
      <c r="A25" s="163">
        <f>urakkatunnit!A22</f>
        <v>0</v>
      </c>
      <c r="B25" s="13"/>
      <c r="C25" s="13"/>
      <c r="D25" s="59">
        <f>urakkatunnit!H22</f>
        <v>0</v>
      </c>
      <c r="E25" s="146"/>
      <c r="F25" s="141">
        <f t="shared" si="0"/>
        <v>0</v>
      </c>
      <c r="G25" s="60">
        <f>urakkatunnit!I22</f>
        <v>0</v>
      </c>
      <c r="H25" s="60">
        <f>Välipohjat!M19</f>
        <v>0</v>
      </c>
      <c r="I25" s="265" t="e">
        <f t="shared" si="2"/>
        <v>#DIV/0!</v>
      </c>
      <c r="J25" s="145">
        <f t="shared" si="4"/>
        <v>0</v>
      </c>
      <c r="K25" s="267" t="e">
        <f t="shared" si="1"/>
        <v>#DIV/0!</v>
      </c>
      <c r="N25" s="32"/>
    </row>
    <row r="26" spans="1:14" x14ac:dyDescent="0.2">
      <c r="A26" s="163">
        <f>urakkatunnit!A23</f>
        <v>0</v>
      </c>
      <c r="B26" s="13"/>
      <c r="C26" s="13"/>
      <c r="D26" s="59">
        <f>urakkatunnit!H23</f>
        <v>0</v>
      </c>
      <c r="E26" s="146"/>
      <c r="F26" s="141">
        <f t="shared" si="0"/>
        <v>0</v>
      </c>
      <c r="G26" s="60">
        <f>urakkatunnit!I23</f>
        <v>0</v>
      </c>
      <c r="H26" s="60">
        <f>Välipohjat!M20</f>
        <v>0</v>
      </c>
      <c r="I26" s="265" t="e">
        <f t="shared" si="2"/>
        <v>#DIV/0!</v>
      </c>
      <c r="J26" s="145">
        <f t="shared" si="4"/>
        <v>0</v>
      </c>
      <c r="K26" s="267" t="e">
        <f t="shared" si="1"/>
        <v>#DIV/0!</v>
      </c>
      <c r="N26" s="32"/>
    </row>
    <row r="27" spans="1:14" x14ac:dyDescent="0.2">
      <c r="A27" s="159">
        <f>urakkatunnit!A24</f>
        <v>0</v>
      </c>
      <c r="B27" s="13"/>
      <c r="C27" s="13"/>
      <c r="D27" s="59">
        <f>urakkatunnit!H24</f>
        <v>0</v>
      </c>
      <c r="E27" s="146"/>
      <c r="F27" s="56">
        <f t="shared" si="0"/>
        <v>0</v>
      </c>
      <c r="G27" s="60">
        <f>urakkatunnit!I24</f>
        <v>0</v>
      </c>
      <c r="H27" s="60">
        <f>Välipohjat!M21</f>
        <v>0</v>
      </c>
      <c r="I27" s="265" t="e">
        <f t="shared" si="2"/>
        <v>#DIV/0!</v>
      </c>
      <c r="J27" s="56">
        <f t="shared" si="4"/>
        <v>0</v>
      </c>
      <c r="K27" s="268" t="e">
        <f t="shared" si="1"/>
        <v>#DIV/0!</v>
      </c>
    </row>
    <row r="28" spans="1:14" x14ac:dyDescent="0.2">
      <c r="A28" s="786" t="s">
        <v>112</v>
      </c>
      <c r="B28" s="787"/>
      <c r="C28" s="787"/>
      <c r="D28" s="787"/>
      <c r="E28" s="787"/>
      <c r="F28" s="787"/>
      <c r="G28" s="787"/>
      <c r="H28" s="787"/>
      <c r="I28" s="787"/>
      <c r="J28" s="787"/>
      <c r="K28" s="788"/>
    </row>
    <row r="29" spans="1:14" x14ac:dyDescent="0.2">
      <c r="A29" s="789" t="s">
        <v>239</v>
      </c>
      <c r="B29" s="790"/>
      <c r="C29" s="790"/>
      <c r="D29" s="790"/>
      <c r="E29" s="790"/>
      <c r="F29" s="790"/>
      <c r="G29" s="790"/>
      <c r="H29" s="790"/>
      <c r="I29" s="790"/>
      <c r="J29" s="790"/>
      <c r="K29" s="791"/>
      <c r="L29" s="106"/>
    </row>
    <row r="30" spans="1:14" x14ac:dyDescent="0.2">
      <c r="A30" s="159">
        <f>urakkatunnit!A26</f>
        <v>0</v>
      </c>
      <c r="B30" s="13"/>
      <c r="C30" s="13"/>
      <c r="D30" s="59">
        <f>urakkatunnit!H26</f>
        <v>0</v>
      </c>
      <c r="E30" s="271"/>
      <c r="F30" s="56">
        <f>D30*E30</f>
        <v>0</v>
      </c>
      <c r="G30" s="60">
        <f>urakkatunnit!I26</f>
        <v>0</v>
      </c>
      <c r="H30" s="60">
        <f>Välipohjat!M22</f>
        <v>0</v>
      </c>
      <c r="I30" s="265" t="e">
        <f>F30*$D$8/$F$39</f>
        <v>#DIV/0!</v>
      </c>
      <c r="J30" s="56">
        <f t="shared" ref="J30:J38" si="5">G30+H30</f>
        <v>0</v>
      </c>
      <c r="K30" s="268" t="e">
        <f>I30-J30</f>
        <v>#DIV/0!</v>
      </c>
      <c r="L30" s="106"/>
    </row>
    <row r="31" spans="1:14" x14ac:dyDescent="0.2">
      <c r="A31" s="159">
        <f>urakkatunnit!A27</f>
        <v>0</v>
      </c>
      <c r="B31" s="13"/>
      <c r="C31" s="13"/>
      <c r="D31" s="59">
        <f>urakkatunnit!H27</f>
        <v>0</v>
      </c>
      <c r="E31" s="271"/>
      <c r="F31" s="56">
        <f>D31*E31</f>
        <v>0</v>
      </c>
      <c r="G31" s="60">
        <f>urakkatunnit!I27</f>
        <v>0</v>
      </c>
      <c r="H31" s="60">
        <f>Välipohjat!M23</f>
        <v>0</v>
      </c>
      <c r="I31" s="265" t="e">
        <f>F31*$D$8/$F$39</f>
        <v>#DIV/0!</v>
      </c>
      <c r="J31" s="56">
        <f t="shared" si="5"/>
        <v>0</v>
      </c>
      <c r="K31" s="268" t="e">
        <f>I31-J31</f>
        <v>#DIV/0!</v>
      </c>
      <c r="L31" s="106"/>
    </row>
    <row r="32" spans="1:14" x14ac:dyDescent="0.2">
      <c r="A32" s="159">
        <f>urakkatunnit!A28</f>
        <v>0</v>
      </c>
      <c r="B32" s="13"/>
      <c r="C32" s="13"/>
      <c r="D32" s="59">
        <f>urakkatunnit!H28</f>
        <v>0</v>
      </c>
      <c r="E32" s="271"/>
      <c r="F32" s="56">
        <f>D32*E32</f>
        <v>0</v>
      </c>
      <c r="G32" s="60">
        <f>urakkatunnit!I28</f>
        <v>0</v>
      </c>
      <c r="H32" s="60">
        <f>Välipohjat!M24</f>
        <v>0</v>
      </c>
      <c r="I32" s="265" t="e">
        <f>F32*$D$8/$F$39</f>
        <v>#DIV/0!</v>
      </c>
      <c r="J32" s="56">
        <f t="shared" si="5"/>
        <v>0</v>
      </c>
      <c r="K32" s="268" t="e">
        <f>I32-J32</f>
        <v>#DIV/0!</v>
      </c>
      <c r="L32" s="106"/>
    </row>
    <row r="33" spans="1:13" x14ac:dyDescent="0.2">
      <c r="A33" s="159">
        <f>urakkatunnit!A29</f>
        <v>0</v>
      </c>
      <c r="B33" s="13"/>
      <c r="C33" s="13"/>
      <c r="D33" s="59">
        <f>urakkatunnit!H29</f>
        <v>0</v>
      </c>
      <c r="E33" s="271"/>
      <c r="F33" s="56">
        <f>D33*E33</f>
        <v>0</v>
      </c>
      <c r="G33" s="60">
        <f>urakkatunnit!I29</f>
        <v>0</v>
      </c>
      <c r="H33" s="60">
        <f>Välipohjat!M25</f>
        <v>0</v>
      </c>
      <c r="I33" s="265" t="e">
        <f>F33*$D$8/$F$39</f>
        <v>#DIV/0!</v>
      </c>
      <c r="J33" s="56">
        <f t="shared" si="5"/>
        <v>0</v>
      </c>
      <c r="K33" s="268" t="e">
        <f>I33-J33</f>
        <v>#DIV/0!</v>
      </c>
      <c r="L33" s="106"/>
    </row>
    <row r="34" spans="1:13" x14ac:dyDescent="0.2">
      <c r="A34" s="792" t="s">
        <v>114</v>
      </c>
      <c r="B34" s="793"/>
      <c r="C34" s="793"/>
      <c r="D34" s="793"/>
      <c r="E34" s="793"/>
      <c r="F34" s="793"/>
      <c r="G34" s="793"/>
      <c r="H34" s="793"/>
      <c r="I34" s="793"/>
      <c r="J34" s="793"/>
      <c r="K34" s="794"/>
      <c r="L34" s="106"/>
    </row>
    <row r="35" spans="1:13" x14ac:dyDescent="0.2">
      <c r="A35" s="159">
        <f>urakkatunnit!A31</f>
        <v>0</v>
      </c>
      <c r="B35" s="13"/>
      <c r="C35" s="13"/>
      <c r="D35" s="59">
        <f>urakkatunnit!H31</f>
        <v>0</v>
      </c>
      <c r="E35" s="259"/>
      <c r="F35" s="56"/>
      <c r="G35" s="60">
        <f>urakkatunnit!I31</f>
        <v>0</v>
      </c>
      <c r="H35" s="56"/>
      <c r="I35" s="259"/>
      <c r="J35" s="56">
        <f t="shared" si="5"/>
        <v>0</v>
      </c>
      <c r="K35" s="259"/>
      <c r="L35" s="106"/>
    </row>
    <row r="36" spans="1:13" x14ac:dyDescent="0.2">
      <c r="A36" s="159">
        <f>urakkatunnit!A32</f>
        <v>0</v>
      </c>
      <c r="B36" s="13"/>
      <c r="C36" s="13"/>
      <c r="D36" s="59">
        <f>urakkatunnit!H32</f>
        <v>0</v>
      </c>
      <c r="E36" s="259"/>
      <c r="F36" s="56"/>
      <c r="G36" s="60">
        <f>urakkatunnit!I32</f>
        <v>0</v>
      </c>
      <c r="H36" s="56"/>
      <c r="I36" s="259"/>
      <c r="J36" s="56">
        <f t="shared" si="5"/>
        <v>0</v>
      </c>
      <c r="K36" s="259"/>
      <c r="L36" s="106"/>
    </row>
    <row r="37" spans="1:13" x14ac:dyDescent="0.2">
      <c r="A37" s="159">
        <f>urakkatunnit!A33</f>
        <v>0</v>
      </c>
      <c r="B37" s="13"/>
      <c r="C37" s="13"/>
      <c r="D37" s="59">
        <f>urakkatunnit!H33</f>
        <v>0</v>
      </c>
      <c r="E37" s="259"/>
      <c r="F37" s="56"/>
      <c r="G37" s="60">
        <f>urakkatunnit!I33</f>
        <v>0</v>
      </c>
      <c r="H37" s="56"/>
      <c r="I37" s="259"/>
      <c r="J37" s="56">
        <f t="shared" si="5"/>
        <v>0</v>
      </c>
      <c r="K37" s="259"/>
      <c r="L37" s="106"/>
    </row>
    <row r="38" spans="1:13" ht="13.5" thickBot="1" x14ac:dyDescent="0.25">
      <c r="A38" s="159">
        <f>urakkatunnit!A34</f>
        <v>0</v>
      </c>
      <c r="B38" s="13"/>
      <c r="C38" s="13"/>
      <c r="D38" s="59">
        <f>urakkatunnit!H34</f>
        <v>0</v>
      </c>
      <c r="E38" s="259"/>
      <c r="F38" s="56"/>
      <c r="G38" s="60">
        <f>urakkatunnit!I34</f>
        <v>0</v>
      </c>
      <c r="H38" s="56"/>
      <c r="I38" s="259"/>
      <c r="J38" s="56">
        <f t="shared" si="5"/>
        <v>0</v>
      </c>
      <c r="K38" s="259"/>
      <c r="L38" s="106"/>
    </row>
    <row r="39" spans="1:13" ht="13.5" thickBot="1" x14ac:dyDescent="0.25">
      <c r="D39" s="144">
        <f>SUM(D13:D38)</f>
        <v>0</v>
      </c>
      <c r="E39" s="119"/>
      <c r="F39" s="143">
        <f>SUM(F13:F33)</f>
        <v>0</v>
      </c>
      <c r="G39" s="142">
        <f>SUM(G13:G38)</f>
        <v>0</v>
      </c>
      <c r="H39" s="143">
        <f>SUM(H13:H33)</f>
        <v>0</v>
      </c>
      <c r="I39" s="119" t="e">
        <f>SUM(I13:I33)</f>
        <v>#DIV/0!</v>
      </c>
      <c r="J39" s="143">
        <f>SUM(J13:J38)</f>
        <v>0</v>
      </c>
      <c r="K39" s="108" t="e">
        <f>SUM(K13:K33)</f>
        <v>#DIV/0!</v>
      </c>
      <c r="L39" s="120" t="e">
        <f>SUM(J39:K39)</f>
        <v>#DIV/0!</v>
      </c>
    </row>
    <row r="40" spans="1:13" x14ac:dyDescent="0.2">
      <c r="D40" s="31"/>
      <c r="E40" s="106"/>
      <c r="F40" s="71"/>
      <c r="G40" s="68"/>
      <c r="H40" s="71"/>
      <c r="I40" s="106"/>
      <c r="J40" s="71"/>
      <c r="K40" s="106"/>
      <c r="L40" s="106"/>
    </row>
    <row r="41" spans="1:13" x14ac:dyDescent="0.2">
      <c r="A41" s="32"/>
      <c r="B41" s="32"/>
      <c r="C41" s="32"/>
      <c r="D41" s="32"/>
      <c r="E41" s="106"/>
      <c r="F41" s="106"/>
      <c r="G41" s="106"/>
      <c r="H41" s="106"/>
      <c r="I41" s="106"/>
      <c r="J41" s="106"/>
      <c r="L41" s="32"/>
      <c r="M41" s="32"/>
    </row>
    <row r="42" spans="1:13" x14ac:dyDescent="0.2">
      <c r="A42" s="270" t="s">
        <v>116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12.75" customHeight="1" x14ac:dyDescent="0.2">
      <c r="A43" s="32" t="s">
        <v>87</v>
      </c>
      <c r="B43" s="32"/>
      <c r="C43" s="32"/>
      <c r="D43" s="32"/>
      <c r="E43" s="32"/>
      <c r="F43" s="32"/>
      <c r="G43" s="32"/>
      <c r="H43" s="32"/>
      <c r="I43" s="32"/>
      <c r="J43" s="32"/>
      <c r="K43" s="783"/>
      <c r="L43" s="783"/>
      <c r="M43" s="783"/>
    </row>
    <row r="44" spans="1:13" x14ac:dyDescent="0.2">
      <c r="A44" t="s">
        <v>88</v>
      </c>
    </row>
    <row r="45" spans="1:13" x14ac:dyDescent="0.2">
      <c r="A45" t="s">
        <v>101</v>
      </c>
    </row>
    <row r="46" spans="1:13" x14ac:dyDescent="0.2">
      <c r="A46" t="s">
        <v>89</v>
      </c>
    </row>
    <row r="47" spans="1:13" x14ac:dyDescent="0.2">
      <c r="A47" t="s">
        <v>90</v>
      </c>
    </row>
    <row r="53" spans="1:13" x14ac:dyDescent="0.2">
      <c r="A53" s="220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</row>
    <row r="54" spans="1:13" ht="15.75" x14ac:dyDescent="0.25">
      <c r="A54" s="784"/>
      <c r="B54" s="784"/>
      <c r="C54" s="784"/>
      <c r="D54" s="784"/>
      <c r="E54" s="784"/>
      <c r="F54" s="784"/>
      <c r="G54" s="784"/>
      <c r="H54" s="784"/>
      <c r="I54" s="784"/>
      <c r="J54" s="784"/>
      <c r="K54" s="784"/>
      <c r="L54" s="784"/>
      <c r="M54" s="784"/>
    </row>
    <row r="55" spans="1:13" x14ac:dyDescent="0.2">
      <c r="A55" s="241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</row>
    <row r="56" spans="1:13" x14ac:dyDescent="0.2">
      <c r="A56" s="242"/>
      <c r="B56" s="241"/>
      <c r="C56" s="241"/>
      <c r="D56" s="785"/>
      <c r="E56" s="785"/>
      <c r="F56" s="785"/>
      <c r="G56" s="785"/>
      <c r="H56" s="241"/>
      <c r="I56" s="241"/>
      <c r="J56" s="241"/>
      <c r="K56" s="241"/>
      <c r="L56" s="241"/>
      <c r="M56" s="241"/>
    </row>
    <row r="57" spans="1:13" x14ac:dyDescent="0.2">
      <c r="A57" s="241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</row>
    <row r="58" spans="1:13" x14ac:dyDescent="0.2">
      <c r="A58" s="241"/>
      <c r="B58" s="241"/>
      <c r="C58" s="241"/>
      <c r="D58" s="243"/>
      <c r="E58" s="241"/>
      <c r="F58" s="241"/>
      <c r="G58" s="241"/>
      <c r="H58" s="241"/>
      <c r="I58" s="241"/>
      <c r="J58" s="241"/>
      <c r="K58" s="241"/>
      <c r="L58" s="241"/>
      <c r="M58" s="241"/>
    </row>
    <row r="59" spans="1:13" x14ac:dyDescent="0.2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</row>
    <row r="60" spans="1:13" x14ac:dyDescent="0.2">
      <c r="A60" s="241"/>
      <c r="B60" s="241"/>
      <c r="C60" s="241"/>
      <c r="D60" s="241"/>
      <c r="E60" s="241"/>
      <c r="F60" s="241"/>
      <c r="G60" s="216"/>
      <c r="H60" s="216"/>
      <c r="I60" s="241"/>
      <c r="J60" s="241"/>
      <c r="K60" s="241"/>
      <c r="L60" s="241"/>
      <c r="M60" s="241"/>
    </row>
    <row r="61" spans="1:13" x14ac:dyDescent="0.2">
      <c r="A61" s="241"/>
      <c r="B61" s="241"/>
      <c r="C61" s="241"/>
      <c r="D61" s="241"/>
      <c r="E61" s="241"/>
      <c r="F61" s="241"/>
      <c r="G61" s="244"/>
      <c r="H61" s="241"/>
      <c r="I61" s="241"/>
      <c r="J61" s="241"/>
      <c r="K61" s="241"/>
      <c r="L61" s="241"/>
      <c r="M61" s="241"/>
    </row>
    <row r="62" spans="1:13" ht="12.75" customHeight="1" x14ac:dyDescent="0.2">
      <c r="A62" s="241"/>
      <c r="B62" s="241"/>
      <c r="C62" s="241"/>
      <c r="D62" s="245"/>
      <c r="E62" s="777"/>
      <c r="F62" s="246"/>
      <c r="G62" s="245"/>
      <c r="H62" s="245"/>
      <c r="I62" s="245"/>
      <c r="J62" s="245"/>
      <c r="K62" s="245"/>
      <c r="L62" s="245"/>
      <c r="M62" s="245"/>
    </row>
    <row r="63" spans="1:13" x14ac:dyDescent="0.2">
      <c r="A63" s="247"/>
      <c r="B63" s="241"/>
      <c r="C63" s="241"/>
      <c r="D63" s="248"/>
      <c r="E63" s="777"/>
      <c r="F63" s="246"/>
      <c r="G63" s="245"/>
      <c r="H63" s="245"/>
      <c r="I63" s="249"/>
      <c r="J63" s="245"/>
      <c r="K63" s="245"/>
      <c r="L63" s="245"/>
      <c r="M63" s="245"/>
    </row>
    <row r="64" spans="1:13" x14ac:dyDescent="0.2">
      <c r="A64" s="250"/>
      <c r="B64" s="241"/>
      <c r="C64" s="241"/>
      <c r="D64" s="247"/>
      <c r="E64" s="251"/>
      <c r="F64" s="252"/>
      <c r="G64" s="253"/>
      <c r="H64" s="252"/>
      <c r="I64" s="254"/>
      <c r="J64" s="252"/>
      <c r="K64" s="255"/>
      <c r="L64" s="256"/>
      <c r="M64" s="256"/>
    </row>
    <row r="65" spans="1:13" x14ac:dyDescent="0.2">
      <c r="A65" s="257"/>
      <c r="B65" s="241"/>
      <c r="C65" s="241"/>
      <c r="D65" s="247"/>
      <c r="E65" s="251"/>
      <c r="F65" s="252"/>
      <c r="G65" s="253"/>
      <c r="H65" s="252"/>
      <c r="I65" s="254"/>
      <c r="J65" s="252"/>
      <c r="K65" s="255"/>
      <c r="L65" s="256"/>
      <c r="M65" s="256"/>
    </row>
    <row r="66" spans="1:13" x14ac:dyDescent="0.2">
      <c r="A66" s="257"/>
      <c r="B66" s="241"/>
      <c r="C66" s="241"/>
      <c r="D66" s="247"/>
      <c r="E66" s="251"/>
      <c r="F66" s="252"/>
      <c r="G66" s="253"/>
      <c r="H66" s="252"/>
      <c r="I66" s="254"/>
      <c r="J66" s="252"/>
      <c r="K66" s="255"/>
      <c r="L66" s="256"/>
      <c r="M66" s="256"/>
    </row>
    <row r="67" spans="1:13" x14ac:dyDescent="0.2">
      <c r="A67" s="258"/>
      <c r="B67" s="241"/>
      <c r="C67" s="241"/>
      <c r="D67" s="247"/>
      <c r="E67" s="251"/>
      <c r="F67" s="252"/>
      <c r="G67" s="253"/>
      <c r="H67" s="252"/>
      <c r="I67" s="254"/>
      <c r="J67" s="252"/>
      <c r="K67" s="255"/>
      <c r="L67" s="254"/>
      <c r="M67" s="254"/>
    </row>
    <row r="68" spans="1:13" x14ac:dyDescent="0.2">
      <c r="A68" s="258"/>
      <c r="B68" s="241"/>
      <c r="C68" s="241"/>
      <c r="D68" s="247"/>
      <c r="E68" s="251"/>
      <c r="F68" s="252"/>
      <c r="G68" s="253"/>
      <c r="H68" s="252"/>
      <c r="I68" s="254"/>
      <c r="J68" s="252"/>
      <c r="K68" s="255"/>
      <c r="L68" s="254"/>
      <c r="M68" s="254"/>
    </row>
    <row r="69" spans="1:13" x14ac:dyDescent="0.2">
      <c r="A69" s="258"/>
      <c r="B69" s="241"/>
      <c r="C69" s="241"/>
      <c r="D69" s="247"/>
      <c r="E69" s="251"/>
      <c r="F69" s="252"/>
      <c r="G69" s="253"/>
      <c r="H69" s="252"/>
      <c r="I69" s="254"/>
      <c r="J69" s="252"/>
      <c r="K69" s="255"/>
      <c r="L69" s="254"/>
      <c r="M69" s="254"/>
    </row>
    <row r="70" spans="1:13" x14ac:dyDescent="0.2">
      <c r="A70" s="220"/>
      <c r="B70" s="220"/>
      <c r="C70" s="220"/>
      <c r="D70" s="225"/>
      <c r="E70" s="220"/>
      <c r="F70" s="225"/>
      <c r="G70" s="253"/>
      <c r="H70" s="252"/>
      <c r="I70" s="220"/>
      <c r="J70" s="253"/>
      <c r="K70" s="220"/>
      <c r="L70" s="220"/>
      <c r="M70" s="220"/>
    </row>
    <row r="71" spans="1:13" x14ac:dyDescent="0.2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</row>
    <row r="72" spans="1:13" x14ac:dyDescent="0.2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</row>
    <row r="73" spans="1:13" x14ac:dyDescent="0.2">
      <c r="A73" s="778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</row>
    <row r="74" spans="1:13" x14ac:dyDescent="0.2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</row>
    <row r="75" spans="1:13" x14ac:dyDescent="0.2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</row>
    <row r="76" spans="1:13" x14ac:dyDescent="0.2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</row>
    <row r="77" spans="1:13" x14ac:dyDescent="0.2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</row>
    <row r="78" spans="1:13" x14ac:dyDescent="0.2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</row>
    <row r="79" spans="1:13" x14ac:dyDescent="0.2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</row>
    <row r="80" spans="1:13" x14ac:dyDescent="0.2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</row>
    <row r="81" spans="1:13" x14ac:dyDescent="0.2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</row>
    <row r="82" spans="1:13" x14ac:dyDescent="0.2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</row>
    <row r="83" spans="1:13" x14ac:dyDescent="0.2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</row>
    <row r="84" spans="1:13" x14ac:dyDescent="0.2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</row>
    <row r="85" spans="1:13" x14ac:dyDescent="0.2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</row>
    <row r="86" spans="1:13" x14ac:dyDescent="0.2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</row>
    <row r="87" spans="1:13" x14ac:dyDescent="0.2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</row>
    <row r="88" spans="1:13" x14ac:dyDescent="0.2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</row>
    <row r="89" spans="1:13" x14ac:dyDescent="0.2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</row>
    <row r="90" spans="1:13" x14ac:dyDescent="0.2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</row>
  </sheetData>
  <sheetProtection algorithmName="SHA-512" hashValue="EPcc9Kf/pCNBZSZuKaEBosCC2IQ+cd6lDUhge8HkQZILUTv6HKIOC2u11X0tmVSIovKEy4NTEsJT+qD0VX4CRg==" saltValue="7pwY4WpxtdQN1S1jQllZWA==" spinCount="100000" sheet="1"/>
  <mergeCells count="11">
    <mergeCell ref="E62:E63"/>
    <mergeCell ref="A73:M90"/>
    <mergeCell ref="D4:G4"/>
    <mergeCell ref="E11:E12"/>
    <mergeCell ref="A2:M2"/>
    <mergeCell ref="K43:M43"/>
    <mergeCell ref="A54:M54"/>
    <mergeCell ref="D56:G56"/>
    <mergeCell ref="A28:K28"/>
    <mergeCell ref="A29:K29"/>
    <mergeCell ref="A34:K34"/>
  </mergeCells>
  <phoneticPr fontId="0" type="noConversion"/>
  <hyperlinks>
    <hyperlink ref="A1" location="urakkamittausp.!A1" display="etusivu" xr:uid="{00000000-0004-0000-0C00-000000000000}"/>
  </hyperlinks>
  <pageMargins left="0.25" right="0.25" top="0.75" bottom="0.75" header="0.3" footer="0.3"/>
  <pageSetup paperSize="9" scale="69" orientation="landscape" horizontalDpi="360" verticalDpi="360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5"/>
  <dimension ref="A1:S43"/>
  <sheetViews>
    <sheetView showGridLines="0" zoomScaleNormal="100" workbookViewId="0">
      <selection activeCell="D12" sqref="D12"/>
    </sheetView>
  </sheetViews>
  <sheetFormatPr defaultColWidth="8.85546875" defaultRowHeight="12.75" x14ac:dyDescent="0.2"/>
  <cols>
    <col min="1" max="1" width="41.140625" bestFit="1" customWidth="1"/>
    <col min="2" max="14" width="7.42578125" customWidth="1"/>
    <col min="15" max="15" width="6.28515625" customWidth="1"/>
    <col min="16" max="16" width="9.7109375" customWidth="1"/>
    <col min="17" max="17" width="6.28515625" customWidth="1"/>
  </cols>
  <sheetData>
    <row r="1" spans="1:18" ht="15" thickBot="1" x14ac:dyDescent="0.25">
      <c r="A1" s="287" t="s">
        <v>128</v>
      </c>
      <c r="B1" s="16"/>
      <c r="C1" s="16"/>
      <c r="D1" s="16"/>
      <c r="E1" s="44"/>
      <c r="F1" s="16"/>
      <c r="G1" s="16"/>
      <c r="I1" s="740" t="s">
        <v>64</v>
      </c>
      <c r="J1" s="740"/>
    </row>
    <row r="3" spans="1:18" x14ac:dyDescent="0.2">
      <c r="B3" t="s">
        <v>12</v>
      </c>
    </row>
    <row r="4" spans="1:18" x14ac:dyDescent="0.2">
      <c r="A4" s="13" t="s">
        <v>125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13" t="s">
        <v>13</v>
      </c>
      <c r="P4" s="23" t="s">
        <v>14</v>
      </c>
      <c r="Q4" s="36" t="s">
        <v>15</v>
      </c>
      <c r="R4" s="13"/>
    </row>
    <row r="5" spans="1:18" ht="12.75" customHeight="1" x14ac:dyDescent="0.2">
      <c r="A5" s="35" t="s">
        <v>120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64">
        <f>SUM(B5:N5)</f>
        <v>0</v>
      </c>
      <c r="P5" s="153"/>
      <c r="Q5" s="59">
        <f>O5-P5</f>
        <v>0</v>
      </c>
      <c r="R5" s="35"/>
    </row>
    <row r="6" spans="1:18" ht="12.75" customHeight="1" x14ac:dyDescent="0.2">
      <c r="A6" s="35" t="s">
        <v>121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64">
        <f t="shared" ref="O6:O11" si="0">SUM(B6:N6)</f>
        <v>0</v>
      </c>
      <c r="P6" s="153"/>
      <c r="Q6" s="59">
        <f t="shared" ref="Q6:Q11" si="1">O6-P6</f>
        <v>0</v>
      </c>
      <c r="R6" s="35"/>
    </row>
    <row r="7" spans="1:18" x14ac:dyDescent="0.2">
      <c r="A7" s="35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64">
        <f t="shared" si="0"/>
        <v>0</v>
      </c>
      <c r="P7" s="153"/>
      <c r="Q7" s="59">
        <f t="shared" si="1"/>
        <v>0</v>
      </c>
      <c r="R7" s="35"/>
    </row>
    <row r="8" spans="1:18" x14ac:dyDescent="0.2">
      <c r="A8" s="35" t="s">
        <v>122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64">
        <f t="shared" si="0"/>
        <v>0</v>
      </c>
      <c r="P8" s="153"/>
      <c r="Q8" s="59">
        <f t="shared" si="1"/>
        <v>0</v>
      </c>
      <c r="R8" s="35"/>
    </row>
    <row r="9" spans="1:18" x14ac:dyDescent="0.2">
      <c r="A9" s="35" t="s">
        <v>166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64">
        <f t="shared" si="0"/>
        <v>0</v>
      </c>
      <c r="P9" s="153"/>
      <c r="Q9" s="59">
        <f t="shared" si="1"/>
        <v>0</v>
      </c>
      <c r="R9" s="35"/>
    </row>
    <row r="10" spans="1:18" x14ac:dyDescent="0.2">
      <c r="A10" s="35" t="s">
        <v>123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64">
        <f t="shared" si="0"/>
        <v>0</v>
      </c>
      <c r="P10" s="153"/>
      <c r="Q10" s="59">
        <f t="shared" si="1"/>
        <v>0</v>
      </c>
      <c r="R10" s="35"/>
    </row>
    <row r="11" spans="1:18" x14ac:dyDescent="0.2">
      <c r="A11" s="35" t="s">
        <v>124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64">
        <f t="shared" si="0"/>
        <v>0</v>
      </c>
      <c r="P11" s="153"/>
      <c r="Q11" s="59">
        <f t="shared" si="1"/>
        <v>0</v>
      </c>
      <c r="R11" s="35"/>
    </row>
    <row r="12" spans="1:18" x14ac:dyDescent="0.2">
      <c r="A12" s="70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7"/>
      <c r="Q12" s="67"/>
      <c r="R12" s="149"/>
    </row>
    <row r="14" spans="1:18" x14ac:dyDescent="0.2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</row>
    <row r="15" spans="1:18" x14ac:dyDescent="0.2">
      <c r="A15" s="221"/>
      <c r="B15" s="220"/>
      <c r="C15" s="220"/>
      <c r="D15" s="220"/>
      <c r="E15" s="221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</row>
    <row r="16" spans="1:18" x14ac:dyDescent="0.2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</row>
    <row r="17" spans="1:19" x14ac:dyDescent="0.2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</row>
    <row r="18" spans="1:19" x14ac:dyDescent="0.2">
      <c r="A18" s="220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0"/>
      <c r="P18" s="223"/>
      <c r="Q18" s="227"/>
      <c r="R18" s="220"/>
    </row>
    <row r="19" spans="1:19" x14ac:dyDescent="0.2">
      <c r="A19" s="230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5"/>
      <c r="P19" s="226"/>
      <c r="Q19" s="225"/>
      <c r="R19" s="230"/>
    </row>
    <row r="20" spans="1:19" x14ac:dyDescent="0.2">
      <c r="A20" s="230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226"/>
      <c r="Q20" s="225"/>
      <c r="R20" s="230"/>
    </row>
    <row r="21" spans="1:19" x14ac:dyDescent="0.2">
      <c r="A21" s="230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5"/>
      <c r="P21" s="226"/>
      <c r="Q21" s="225"/>
      <c r="R21" s="230"/>
    </row>
    <row r="22" spans="1:19" x14ac:dyDescent="0.2">
      <c r="A22" s="230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5"/>
      <c r="P22" s="226"/>
      <c r="Q22" s="225"/>
      <c r="R22" s="230"/>
      <c r="S22" s="220"/>
    </row>
    <row r="23" spans="1:19" x14ac:dyDescent="0.2">
      <c r="A23" s="230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26"/>
      <c r="Q23" s="225"/>
      <c r="R23" s="230"/>
      <c r="S23" s="220"/>
    </row>
    <row r="24" spans="1:19" x14ac:dyDescent="0.2">
      <c r="A24" s="230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226"/>
      <c r="Q24" s="225"/>
      <c r="R24" s="230"/>
      <c r="S24" s="220"/>
    </row>
    <row r="25" spans="1:19" x14ac:dyDescent="0.2">
      <c r="A25" s="230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5"/>
      <c r="P25" s="226"/>
      <c r="Q25" s="225"/>
      <c r="R25" s="230"/>
      <c r="S25" s="220"/>
    </row>
    <row r="26" spans="1:19" x14ac:dyDescent="0.2">
      <c r="A26" s="230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5"/>
      <c r="P26" s="226"/>
      <c r="Q26" s="225"/>
      <c r="R26" s="230"/>
      <c r="S26" s="220"/>
    </row>
    <row r="27" spans="1:19" x14ac:dyDescent="0.2">
      <c r="A27" s="230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5"/>
      <c r="P27" s="226"/>
      <c r="Q27" s="225"/>
      <c r="R27" s="230"/>
      <c r="S27" s="220"/>
    </row>
    <row r="28" spans="1:19" x14ac:dyDescent="0.2">
      <c r="A28" s="230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226"/>
      <c r="Q28" s="225"/>
      <c r="R28" s="230"/>
      <c r="S28" s="220"/>
    </row>
    <row r="29" spans="1:19" x14ac:dyDescent="0.2">
      <c r="A29" s="230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5"/>
      <c r="P29" s="226"/>
      <c r="Q29" s="225"/>
      <c r="R29" s="230"/>
      <c r="S29" s="220"/>
    </row>
    <row r="30" spans="1:19" x14ac:dyDescent="0.2">
      <c r="A30" s="230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5"/>
      <c r="P30" s="226"/>
      <c r="Q30" s="225"/>
      <c r="R30" s="230"/>
      <c r="S30" s="220"/>
    </row>
    <row r="31" spans="1:19" x14ac:dyDescent="0.2">
      <c r="A31" s="230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5"/>
      <c r="P31" s="226"/>
      <c r="Q31" s="225"/>
      <c r="R31" s="230"/>
      <c r="S31" s="220"/>
    </row>
    <row r="32" spans="1:19" x14ac:dyDescent="0.2">
      <c r="A32" s="230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5"/>
      <c r="P32" s="226"/>
      <c r="Q32" s="225"/>
      <c r="R32" s="230"/>
      <c r="S32" s="220"/>
    </row>
    <row r="33" spans="1:19" x14ac:dyDescent="0.2">
      <c r="A33" s="218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5"/>
      <c r="P33" s="226"/>
      <c r="Q33" s="225"/>
      <c r="R33" s="218"/>
      <c r="S33" s="220"/>
    </row>
    <row r="34" spans="1:19" x14ac:dyDescent="0.2">
      <c r="A34" s="218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5"/>
      <c r="P34" s="226"/>
      <c r="Q34" s="225"/>
      <c r="R34" s="218"/>
      <c r="S34" s="220"/>
    </row>
    <row r="35" spans="1:19" x14ac:dyDescent="0.2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</row>
    <row r="36" spans="1:19" x14ac:dyDescent="0.2">
      <c r="A36" s="33"/>
      <c r="P36" s="38"/>
      <c r="Q36" s="39"/>
      <c r="S36" s="220"/>
    </row>
    <row r="37" spans="1:19" x14ac:dyDescent="0.2">
      <c r="A37" s="33"/>
      <c r="P37" s="38"/>
      <c r="Q37" s="39"/>
      <c r="S37" s="220"/>
    </row>
    <row r="38" spans="1:19" x14ac:dyDescent="0.2">
      <c r="A38" s="739"/>
      <c r="B38" s="739"/>
      <c r="C38" s="739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P38" s="150"/>
      <c r="Q38" s="151"/>
      <c r="S38" s="220"/>
    </row>
    <row r="39" spans="1:19" x14ac:dyDescent="0.2"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67"/>
      <c r="P39" s="87"/>
      <c r="Q39" s="67"/>
      <c r="S39" s="220"/>
    </row>
    <row r="40" spans="1:19" x14ac:dyDescent="0.2"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67"/>
      <c r="P40" s="87"/>
      <c r="Q40" s="67"/>
      <c r="S40" s="220"/>
    </row>
    <row r="41" spans="1:19" x14ac:dyDescent="0.2">
      <c r="A41" s="150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67"/>
      <c r="P41" s="87"/>
      <c r="Q41" s="67"/>
      <c r="S41" s="220"/>
    </row>
    <row r="42" spans="1:19" x14ac:dyDescent="0.2">
      <c r="A42" s="150"/>
      <c r="O42" s="67"/>
      <c r="P42" s="67"/>
      <c r="Q42" s="67"/>
      <c r="S42" s="220"/>
    </row>
    <row r="43" spans="1:19" x14ac:dyDescent="0.2">
      <c r="A43" s="150"/>
      <c r="S43" s="220"/>
    </row>
  </sheetData>
  <sheetProtection algorithmName="SHA-512" hashValue="mcg0IH4CHsWQhlpgyNlHtuirqFPjHWlvHdJaYdyzNmE8vQALLxKWQbBZ6BP9ifX+xF9dEUbAcQdMngQVdivIcg==" saltValue="jatmRisVAJ6Fcu1y33p/sw==" spinCount="100000" sheet="1" objects="1" scenarios="1"/>
  <mergeCells count="2">
    <mergeCell ref="A38:C38"/>
    <mergeCell ref="I1:J1"/>
  </mergeCells>
  <phoneticPr fontId="0" type="noConversion"/>
  <hyperlinks>
    <hyperlink ref="I1:J1" location="urakkamittausp.!A1" display="etusivu" xr:uid="{00000000-0004-0000-05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/>
  <headerFooter alignWithMargins="0">
    <oddFooter>&amp;A&amp;RSivu &amp;P</oddFooter>
  </headerFooter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zoomScaleNormal="100" workbookViewId="0">
      <selection activeCell="B5" sqref="B5"/>
    </sheetView>
  </sheetViews>
  <sheetFormatPr defaultColWidth="8.85546875" defaultRowHeight="12.75" x14ac:dyDescent="0.2"/>
  <cols>
    <col min="1" max="1" width="41.42578125" customWidth="1"/>
  </cols>
  <sheetData>
    <row r="2" spans="1:17" ht="15.75" thickBot="1" x14ac:dyDescent="0.25">
      <c r="A2" s="287" t="s">
        <v>127</v>
      </c>
      <c r="B2" s="16"/>
      <c r="C2" s="16"/>
      <c r="D2" s="16"/>
      <c r="E2" s="44"/>
      <c r="F2" s="16"/>
      <c r="G2" s="16"/>
      <c r="I2" s="741" t="s">
        <v>64</v>
      </c>
      <c r="J2" s="741"/>
    </row>
    <row r="4" spans="1:17" x14ac:dyDescent="0.2">
      <c r="B4" t="s">
        <v>12</v>
      </c>
    </row>
    <row r="5" spans="1:17" x14ac:dyDescent="0.2">
      <c r="A5" s="13" t="s">
        <v>125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13" t="s">
        <v>13</v>
      </c>
      <c r="P5" s="23" t="s">
        <v>14</v>
      </c>
      <c r="Q5" s="36" t="s">
        <v>15</v>
      </c>
    </row>
    <row r="6" spans="1:17" x14ac:dyDescent="0.2">
      <c r="A6" s="35" t="s">
        <v>120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374">
        <f>SUM(B6:N6)</f>
        <v>0</v>
      </c>
      <c r="P6" s="153"/>
      <c r="Q6" s="373">
        <f>O6-P6</f>
        <v>0</v>
      </c>
    </row>
    <row r="7" spans="1:17" x14ac:dyDescent="0.2">
      <c r="A7" s="35" t="s">
        <v>164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64">
        <f t="shared" ref="O7:O8" si="0">SUM(B7:N7)</f>
        <v>0</v>
      </c>
      <c r="P7" s="153"/>
      <c r="Q7" s="59">
        <f t="shared" ref="Q7:Q13" si="1">O7-P7</f>
        <v>0</v>
      </c>
    </row>
    <row r="8" spans="1:17" x14ac:dyDescent="0.2">
      <c r="A8" t="s">
        <v>155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64">
        <f t="shared" si="0"/>
        <v>0</v>
      </c>
      <c r="P8" s="153"/>
      <c r="Q8" s="59">
        <f t="shared" si="1"/>
        <v>0</v>
      </c>
    </row>
    <row r="9" spans="1:17" x14ac:dyDescent="0.2">
      <c r="A9" s="286" t="s">
        <v>122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64">
        <f t="shared" ref="O9:O12" si="2">SUM(B9:N9)</f>
        <v>0</v>
      </c>
      <c r="P9" s="153"/>
      <c r="Q9" s="59">
        <f t="shared" si="1"/>
        <v>0</v>
      </c>
    </row>
    <row r="10" spans="1:17" x14ac:dyDescent="0.2">
      <c r="A10" s="35" t="s">
        <v>170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64">
        <f t="shared" si="2"/>
        <v>0</v>
      </c>
      <c r="P10" s="153"/>
      <c r="Q10" s="59">
        <f t="shared" si="1"/>
        <v>0</v>
      </c>
    </row>
    <row r="11" spans="1:17" x14ac:dyDescent="0.2">
      <c r="A11" s="35" t="s">
        <v>167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64">
        <f t="shared" si="2"/>
        <v>0</v>
      </c>
      <c r="P11" s="153"/>
      <c r="Q11" s="59">
        <f t="shared" si="1"/>
        <v>0</v>
      </c>
    </row>
    <row r="12" spans="1:17" x14ac:dyDescent="0.2">
      <c r="A12" s="35" t="s">
        <v>168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64">
        <f t="shared" si="2"/>
        <v>0</v>
      </c>
      <c r="P12" s="153"/>
      <c r="Q12" s="59">
        <f t="shared" si="1"/>
        <v>0</v>
      </c>
    </row>
    <row r="13" spans="1:17" x14ac:dyDescent="0.2">
      <c r="A13" s="35" t="s">
        <v>124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64">
        <f>SUM(B13:N13)</f>
        <v>0</v>
      </c>
      <c r="P13" s="153"/>
      <c r="Q13" s="59">
        <f t="shared" si="1"/>
        <v>0</v>
      </c>
    </row>
  </sheetData>
  <sheetProtection algorithmName="SHA-512" hashValue="6i80zQHovnESba7b5Ei0Kb4lBd1CJ0jyQ3md6udrLzTDXgZTdcbTE/bwVNji+QBRkSgWo59xI53xOmk+O6Vuug==" saltValue="5IXOENfPWzO0IenIOXwu3g==" spinCount="100000" sheet="1" objects="1" scenarios="1"/>
  <mergeCells count="1">
    <mergeCell ref="I2:J2"/>
  </mergeCells>
  <hyperlinks>
    <hyperlink ref="I2:J2" location="urakkamittausp.!A1" display="etusivu" xr:uid="{00000000-0004-0000-06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"/>
  <sheetViews>
    <sheetView showGridLines="0" zoomScaleNormal="100" workbookViewId="0">
      <selection activeCell="B12" sqref="B12"/>
    </sheetView>
  </sheetViews>
  <sheetFormatPr defaultColWidth="41.5703125" defaultRowHeight="12" x14ac:dyDescent="0.2"/>
  <cols>
    <col min="1" max="1" width="41.5703125" style="3"/>
    <col min="2" max="17" width="8.85546875" style="3" customWidth="1"/>
    <col min="18" max="16384" width="41.5703125" style="3"/>
  </cols>
  <sheetData>
    <row r="1" spans="1:17" ht="12.75" x14ac:dyDescent="0.2">
      <c r="E1" s="22"/>
      <c r="H1" s="375"/>
      <c r="K1" s="375"/>
    </row>
    <row r="2" spans="1:17" ht="13.5" thickBot="1" x14ac:dyDescent="0.25">
      <c r="A2" s="287" t="s">
        <v>173</v>
      </c>
      <c r="I2" s="742" t="s">
        <v>64</v>
      </c>
      <c r="J2" s="742"/>
    </row>
    <row r="3" spans="1:17" x14ac:dyDescent="0.2">
      <c r="B3" s="3" t="s">
        <v>12</v>
      </c>
    </row>
    <row r="4" spans="1:17" x14ac:dyDescent="0.2">
      <c r="A4" s="6" t="s">
        <v>125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6" t="s">
        <v>13</v>
      </c>
      <c r="P4" s="6" t="s">
        <v>14</v>
      </c>
      <c r="Q4" s="35" t="s">
        <v>15</v>
      </c>
    </row>
    <row r="5" spans="1:17" x14ac:dyDescent="0.2">
      <c r="A5" s="35" t="s">
        <v>120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8">
        <f>SUM(B5:N5)</f>
        <v>0</v>
      </c>
      <c r="P5" s="379"/>
      <c r="Q5" s="51">
        <f>O5-P5</f>
        <v>0</v>
      </c>
    </row>
    <row r="6" spans="1:17" x14ac:dyDescent="0.2">
      <c r="A6" s="35" t="s">
        <v>121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8">
        <f t="shared" ref="O6:O11" si="0">SUM(B6:N6)</f>
        <v>0</v>
      </c>
      <c r="P6" s="379"/>
      <c r="Q6" s="51">
        <f t="shared" ref="Q6:Q11" si="1">O6-P6</f>
        <v>0</v>
      </c>
    </row>
    <row r="7" spans="1:17" x14ac:dyDescent="0.2">
      <c r="A7" s="35" t="s">
        <v>165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8">
        <f t="shared" si="0"/>
        <v>0</v>
      </c>
      <c r="P7" s="379"/>
      <c r="Q7" s="51">
        <f t="shared" si="1"/>
        <v>0</v>
      </c>
    </row>
    <row r="8" spans="1:17" x14ac:dyDescent="0.2">
      <c r="A8" s="286" t="s">
        <v>122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8">
        <f t="shared" si="0"/>
        <v>0</v>
      </c>
      <c r="P8" s="379"/>
      <c r="Q8" s="51">
        <f t="shared" si="1"/>
        <v>0</v>
      </c>
    </row>
    <row r="9" spans="1:17" x14ac:dyDescent="0.2">
      <c r="A9" s="35" t="s">
        <v>166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8">
        <f t="shared" si="0"/>
        <v>0</v>
      </c>
      <c r="P9" s="379"/>
      <c r="Q9" s="51">
        <f t="shared" si="1"/>
        <v>0</v>
      </c>
    </row>
    <row r="10" spans="1:17" x14ac:dyDescent="0.2">
      <c r="A10" s="35" t="s">
        <v>123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8">
        <f t="shared" si="0"/>
        <v>0</v>
      </c>
      <c r="P10" s="379"/>
      <c r="Q10" s="51">
        <f t="shared" si="1"/>
        <v>0</v>
      </c>
    </row>
    <row r="11" spans="1:17" x14ac:dyDescent="0.2">
      <c r="A11" s="35" t="s">
        <v>124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8">
        <f t="shared" si="0"/>
        <v>0</v>
      </c>
      <c r="P11" s="379"/>
      <c r="Q11" s="51">
        <f t="shared" si="1"/>
        <v>0</v>
      </c>
    </row>
  </sheetData>
  <sheetProtection algorithmName="SHA-512" hashValue="jTfuN+ceSnlotCb+jDsE2mAeypxmNj3qhLd8gMOfwFfp1QjsSW/UB0TNMfXaYRH//lb8oNm3bNCsXiEZLZMA4Q==" saltValue="y/XarOnEdMHtd/3aUsmyBg==" spinCount="100000" sheet="1" objects="1" scenarios="1"/>
  <mergeCells count="1">
    <mergeCell ref="I2:J2"/>
  </mergeCells>
  <phoneticPr fontId="33" type="noConversion"/>
  <hyperlinks>
    <hyperlink ref="I2:J2" location="urakkamittausp.!A1" display="etusivu" xr:uid="{00000000-0004-0000-0700-000000000000}"/>
  </hyperlinks>
  <pageMargins left="0" right="0" top="0.98425196850393704" bottom="0.98425196850393704" header="0.51181102362204722" footer="0.51181102362204722"/>
  <pageSetup paperSize="9" orientation="landscape" horizontalDpi="4294967293" verticalDpi="4294967293"/>
  <headerFooter alignWithMargins="0"/>
  <ignoredErrors>
    <ignoredError sqref="O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A1:U35"/>
  <sheetViews>
    <sheetView showGridLines="0" zoomScaleNormal="100" workbookViewId="0">
      <selection activeCell="B12" sqref="B12"/>
    </sheetView>
  </sheetViews>
  <sheetFormatPr defaultColWidth="8.85546875" defaultRowHeight="12.75" x14ac:dyDescent="0.2"/>
  <cols>
    <col min="1" max="1" width="10.28515625" customWidth="1"/>
    <col min="2" max="2" width="7.42578125" customWidth="1"/>
    <col min="3" max="3" width="7.42578125" bestFit="1" customWidth="1"/>
    <col min="4" max="14" width="7.42578125" customWidth="1"/>
    <col min="15" max="15" width="6.85546875" customWidth="1"/>
    <col min="16" max="16" width="9.42578125" bestFit="1" customWidth="1"/>
    <col min="17" max="17" width="7.42578125" customWidth="1"/>
    <col min="18" max="18" width="10.42578125" customWidth="1"/>
  </cols>
  <sheetData>
    <row r="1" spans="1:21" ht="15.75" thickBot="1" x14ac:dyDescent="0.25">
      <c r="A1" s="288" t="s">
        <v>176</v>
      </c>
      <c r="B1" s="16"/>
      <c r="C1" s="16"/>
      <c r="D1" s="16"/>
      <c r="E1" s="16"/>
      <c r="F1" s="16"/>
      <c r="I1" s="109" t="s">
        <v>64</v>
      </c>
    </row>
    <row r="3" spans="1:21" x14ac:dyDescent="0.2">
      <c r="A3" s="743" t="s">
        <v>12</v>
      </c>
      <c r="B3" s="743"/>
      <c r="C3" s="743"/>
    </row>
    <row r="4" spans="1:21" x14ac:dyDescent="0.2">
      <c r="A4" s="13" t="s">
        <v>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13" t="s">
        <v>13</v>
      </c>
      <c r="P4" s="23" t="s">
        <v>14</v>
      </c>
      <c r="Q4" s="517" t="s">
        <v>15</v>
      </c>
      <c r="R4" s="519"/>
    </row>
    <row r="5" spans="1:21" x14ac:dyDescent="0.2">
      <c r="A5" s="121" t="s">
        <v>79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59">
        <f>SUM(B5:N5)</f>
        <v>0</v>
      </c>
      <c r="P5" s="153"/>
      <c r="Q5" s="518">
        <f>O5-P5</f>
        <v>0</v>
      </c>
      <c r="R5" s="520"/>
    </row>
    <row r="6" spans="1:21" x14ac:dyDescent="0.2">
      <c r="A6" s="121" t="s">
        <v>80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59">
        <f t="shared" ref="O6:O11" si="0">SUM(B6:N6)</f>
        <v>0</v>
      </c>
      <c r="P6" s="153"/>
      <c r="Q6" s="518">
        <f t="shared" ref="Q6:Q11" si="1">O6-P6</f>
        <v>0</v>
      </c>
      <c r="R6" s="520"/>
    </row>
    <row r="7" spans="1:21" x14ac:dyDescent="0.2">
      <c r="A7" s="121" t="s">
        <v>81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59">
        <f t="shared" si="0"/>
        <v>0</v>
      </c>
      <c r="P7" s="153"/>
      <c r="Q7" s="518">
        <f t="shared" si="1"/>
        <v>0</v>
      </c>
      <c r="R7" s="520"/>
    </row>
    <row r="8" spans="1:21" x14ac:dyDescent="0.2">
      <c r="A8" s="121" t="s">
        <v>129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59">
        <f t="shared" si="0"/>
        <v>0</v>
      </c>
      <c r="P8" s="153"/>
      <c r="Q8" s="518">
        <f t="shared" si="1"/>
        <v>0</v>
      </c>
      <c r="R8" s="520"/>
    </row>
    <row r="9" spans="1:21" x14ac:dyDescent="0.2">
      <c r="A9" s="121" t="s">
        <v>83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59">
        <f t="shared" si="0"/>
        <v>0</v>
      </c>
      <c r="P9" s="153"/>
      <c r="Q9" s="518">
        <f t="shared" si="1"/>
        <v>0</v>
      </c>
      <c r="R9" s="520"/>
    </row>
    <row r="10" spans="1:21" x14ac:dyDescent="0.2">
      <c r="A10" s="121" t="s">
        <v>84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59">
        <f t="shared" si="0"/>
        <v>0</v>
      </c>
      <c r="P10" s="153"/>
      <c r="Q10" s="518">
        <f t="shared" si="1"/>
        <v>0</v>
      </c>
      <c r="R10" s="520"/>
    </row>
    <row r="11" spans="1:21" x14ac:dyDescent="0.2">
      <c r="A11" s="121" t="s">
        <v>85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59">
        <f t="shared" si="0"/>
        <v>0</v>
      </c>
      <c r="P11" s="153"/>
      <c r="Q11" s="518">
        <f t="shared" si="1"/>
        <v>0</v>
      </c>
      <c r="R11" s="520"/>
    </row>
    <row r="12" spans="1:21" x14ac:dyDescent="0.2">
      <c r="A12" s="388"/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</row>
    <row r="13" spans="1:21" x14ac:dyDescent="0.2">
      <c r="A13" s="388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</row>
    <row r="14" spans="1:21" x14ac:dyDescent="0.2">
      <c r="A14" s="388"/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8"/>
      <c r="P14" s="390"/>
      <c r="Q14" s="388"/>
      <c r="R14" s="388"/>
      <c r="S14" s="388"/>
      <c r="T14" s="388"/>
      <c r="U14" s="388"/>
    </row>
    <row r="15" spans="1:21" x14ac:dyDescent="0.2">
      <c r="A15" s="391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3"/>
      <c r="P15" s="394"/>
      <c r="Q15" s="393"/>
      <c r="R15" s="391"/>
      <c r="S15" s="388"/>
      <c r="T15" s="388"/>
      <c r="U15" s="388"/>
    </row>
    <row r="16" spans="1:21" x14ac:dyDescent="0.2">
      <c r="A16" s="395"/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3"/>
      <c r="P16" s="394"/>
      <c r="Q16" s="393"/>
      <c r="R16" s="395"/>
      <c r="S16" s="388"/>
      <c r="T16" s="388"/>
      <c r="U16" s="388"/>
    </row>
    <row r="17" spans="1:21" x14ac:dyDescent="0.2">
      <c r="A17" s="395"/>
      <c r="B17" s="392"/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3"/>
      <c r="P17" s="394"/>
      <c r="Q17" s="393"/>
      <c r="R17" s="395"/>
      <c r="S17" s="388"/>
      <c r="T17" s="388"/>
      <c r="U17" s="388"/>
    </row>
    <row r="18" spans="1:21" x14ac:dyDescent="0.2">
      <c r="A18" s="395"/>
      <c r="B18" s="392">
        <v>4</v>
      </c>
      <c r="C18" s="392"/>
      <c r="D18" s="392"/>
      <c r="E18" s="392"/>
      <c r="F18" s="392"/>
      <c r="G18" s="392"/>
      <c r="H18" s="392"/>
      <c r="I18" s="392"/>
      <c r="J18" s="392">
        <v>44</v>
      </c>
      <c r="K18" s="392"/>
      <c r="L18" s="392"/>
      <c r="M18" s="392"/>
      <c r="N18" s="392"/>
      <c r="O18" s="393"/>
      <c r="P18" s="394"/>
      <c r="Q18" s="393"/>
      <c r="R18" s="395"/>
      <c r="S18" s="388"/>
      <c r="T18" s="388"/>
      <c r="U18" s="388"/>
    </row>
    <row r="19" spans="1:21" x14ac:dyDescent="0.2">
      <c r="A19" s="395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3"/>
      <c r="P19" s="394"/>
      <c r="Q19" s="393"/>
      <c r="R19" s="395"/>
      <c r="S19" s="388"/>
      <c r="T19" s="388"/>
      <c r="U19" s="388"/>
    </row>
    <row r="20" spans="1:21" x14ac:dyDescent="0.2">
      <c r="A20" s="395"/>
      <c r="B20" s="392"/>
      <c r="C20" s="392"/>
      <c r="D20" s="392"/>
      <c r="E20" s="392">
        <v>4</v>
      </c>
      <c r="F20" s="392"/>
      <c r="G20" s="392"/>
      <c r="H20" s="392">
        <v>4</v>
      </c>
      <c r="I20" s="392"/>
      <c r="J20" s="392"/>
      <c r="K20" s="392"/>
      <c r="L20" s="392"/>
      <c r="M20" s="392"/>
      <c r="N20" s="392"/>
      <c r="O20" s="393"/>
      <c r="P20" s="394"/>
      <c r="Q20" s="393"/>
      <c r="R20" s="395"/>
      <c r="S20" s="388"/>
      <c r="T20" s="388"/>
      <c r="U20" s="388"/>
    </row>
    <row r="21" spans="1:21" x14ac:dyDescent="0.2">
      <c r="A21" s="395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3"/>
      <c r="P21" s="394"/>
      <c r="Q21" s="393"/>
      <c r="R21" s="395"/>
      <c r="S21" s="388"/>
      <c r="T21" s="388"/>
      <c r="U21" s="388"/>
    </row>
    <row r="22" spans="1:21" x14ac:dyDescent="0.2">
      <c r="A22" s="395"/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3"/>
      <c r="P22" s="394"/>
      <c r="Q22" s="393"/>
      <c r="R22" s="395"/>
      <c r="S22" s="388"/>
      <c r="T22" s="388"/>
      <c r="U22" s="388"/>
    </row>
    <row r="23" spans="1:21" x14ac:dyDescent="0.2">
      <c r="A23" s="395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3"/>
      <c r="P23" s="394"/>
      <c r="Q23" s="393"/>
      <c r="R23" s="395"/>
      <c r="S23" s="388"/>
      <c r="T23" s="388"/>
      <c r="U23" s="388"/>
    </row>
    <row r="24" spans="1:21" x14ac:dyDescent="0.2">
      <c r="A24" s="395"/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3"/>
      <c r="P24" s="394"/>
      <c r="Q24" s="393"/>
      <c r="R24" s="395"/>
      <c r="S24" s="388"/>
      <c r="T24" s="388"/>
      <c r="U24" s="388"/>
    </row>
    <row r="25" spans="1:21" x14ac:dyDescent="0.2">
      <c r="A25" s="395"/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3"/>
      <c r="P25" s="394"/>
      <c r="Q25" s="393"/>
      <c r="R25" s="395"/>
      <c r="S25" s="388"/>
      <c r="T25" s="388"/>
      <c r="U25" s="388"/>
    </row>
    <row r="26" spans="1:21" x14ac:dyDescent="0.2">
      <c r="A26" s="395"/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3"/>
      <c r="P26" s="394"/>
      <c r="Q26" s="393"/>
      <c r="R26" s="395"/>
      <c r="S26" s="388"/>
      <c r="T26" s="388"/>
      <c r="U26" s="388"/>
    </row>
    <row r="27" spans="1:21" x14ac:dyDescent="0.2">
      <c r="A27" s="396"/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3"/>
      <c r="P27" s="394"/>
      <c r="Q27" s="393"/>
      <c r="R27" s="396"/>
      <c r="S27" s="388"/>
      <c r="T27" s="388"/>
      <c r="U27" s="388"/>
    </row>
    <row r="28" spans="1:21" x14ac:dyDescent="0.2">
      <c r="A28" s="396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3"/>
      <c r="P28" s="394"/>
      <c r="Q28" s="393"/>
      <c r="R28" s="396"/>
      <c r="S28" s="388"/>
      <c r="T28" s="388"/>
      <c r="U28" s="388"/>
    </row>
    <row r="29" spans="1:21" x14ac:dyDescent="0.2">
      <c r="A29" s="396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3"/>
      <c r="P29" s="394"/>
      <c r="Q29" s="393"/>
      <c r="R29" s="396"/>
      <c r="S29" s="388"/>
      <c r="T29" s="388"/>
      <c r="U29" s="388"/>
    </row>
    <row r="30" spans="1:21" x14ac:dyDescent="0.2">
      <c r="A30" s="396"/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3"/>
      <c r="P30" s="394"/>
      <c r="Q30" s="393"/>
      <c r="R30" s="396"/>
      <c r="S30" s="388"/>
      <c r="T30" s="388"/>
      <c r="U30" s="388"/>
    </row>
    <row r="31" spans="1:21" x14ac:dyDescent="0.2">
      <c r="A31" s="388"/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</row>
    <row r="32" spans="1:21" x14ac:dyDescent="0.2">
      <c r="A32" s="388"/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</row>
    <row r="33" spans="1:21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</row>
    <row r="34" spans="1:21" x14ac:dyDescent="0.2">
      <c r="A34" s="388"/>
      <c r="B34" s="388"/>
      <c r="C34" s="388"/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</row>
    <row r="35" spans="1:21" x14ac:dyDescent="0.2">
      <c r="A35" s="388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</row>
  </sheetData>
  <sheetProtection algorithmName="SHA-512" hashValue="+vWjH0rhtZ5BWt5uQnOZZ8QkJBDdI9/jDD4VAg/uYFhY3WNRNGPM4ineAER1+qfihOkAWYKdnY6Zrfownoq0Zw==" saltValue="2AdpKcRDoRKWZ7axH+53cA==" spinCount="100000" sheet="1"/>
  <mergeCells count="1">
    <mergeCell ref="A3:C3"/>
  </mergeCells>
  <phoneticPr fontId="0" type="noConversion"/>
  <hyperlinks>
    <hyperlink ref="I1" location="urakkamittausp.!A1" display="etusivu" xr:uid="{00000000-0004-0000-0100-000000000000}"/>
  </hyperlinks>
  <printOptions gridLinesSet="0"/>
  <pageMargins left="0" right="0" top="0.39370078740157483" bottom="0.39370078740157483" header="0.51181102362204722" footer="0.19685039370078741"/>
  <pageSetup paperSize="9" orientation="landscape" horizontalDpi="360" verticalDpi="360"/>
  <headerFooter alignWithMargins="0">
    <oddFooter>&amp;A&amp;RSivu &amp;P</oddFooter>
  </headerFooter>
  <ignoredErrors>
    <ignoredError sqref="A5: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S31"/>
  <sheetViews>
    <sheetView showGridLines="0" zoomScaleNormal="100" workbookViewId="0">
      <selection activeCell="B12" sqref="B12"/>
    </sheetView>
  </sheetViews>
  <sheetFormatPr defaultColWidth="8.85546875" defaultRowHeight="12.75" x14ac:dyDescent="0.2"/>
  <cols>
    <col min="1" max="1" width="11" customWidth="1"/>
    <col min="2" max="2" width="7.42578125" customWidth="1"/>
    <col min="3" max="5" width="7.42578125" bestFit="1" customWidth="1"/>
    <col min="6" max="6" width="7.42578125" customWidth="1"/>
    <col min="7" max="9" width="7.42578125" bestFit="1" customWidth="1"/>
    <col min="10" max="12" width="7.42578125" customWidth="1"/>
    <col min="13" max="14" width="7.42578125" bestFit="1" customWidth="1"/>
    <col min="15" max="15" width="6.28515625" customWidth="1"/>
    <col min="16" max="16" width="9.42578125" bestFit="1" customWidth="1"/>
    <col min="17" max="17" width="7" customWidth="1"/>
  </cols>
  <sheetData>
    <row r="1" spans="1:19" ht="15" thickBot="1" x14ac:dyDescent="0.25">
      <c r="A1" s="288" t="s">
        <v>179</v>
      </c>
      <c r="B1" s="16"/>
      <c r="C1" s="16"/>
      <c r="D1" s="16"/>
      <c r="E1" s="16"/>
      <c r="F1" s="44"/>
      <c r="G1" s="16"/>
      <c r="H1" s="16"/>
      <c r="J1" s="740" t="s">
        <v>64</v>
      </c>
      <c r="K1" s="740"/>
    </row>
    <row r="3" spans="1:19" x14ac:dyDescent="0.2">
      <c r="B3" t="s">
        <v>12</v>
      </c>
    </row>
    <row r="4" spans="1:19" x14ac:dyDescent="0.2">
      <c r="A4" s="13" t="s">
        <v>7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59" t="s">
        <v>13</v>
      </c>
      <c r="P4" s="403" t="s">
        <v>14</v>
      </c>
      <c r="Q4" s="13" t="s">
        <v>15</v>
      </c>
      <c r="R4" s="13" t="s">
        <v>7</v>
      </c>
    </row>
    <row r="5" spans="1:19" x14ac:dyDescent="0.2">
      <c r="A5" s="121" t="s">
        <v>79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59">
        <f>SUM(B5:N5)</f>
        <v>0</v>
      </c>
      <c r="P5" s="153"/>
      <c r="Q5" s="59">
        <f>O5-P5</f>
        <v>0</v>
      </c>
      <c r="R5" s="121" t="s">
        <v>79</v>
      </c>
    </row>
    <row r="6" spans="1:19" x14ac:dyDescent="0.2">
      <c r="A6" s="121" t="s">
        <v>80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59">
        <f t="shared" ref="O6:O8" si="0">SUM(B6:N6)</f>
        <v>0</v>
      </c>
      <c r="P6" s="153"/>
      <c r="Q6" s="59">
        <f t="shared" ref="Q6:Q8" si="1">O6-P6</f>
        <v>0</v>
      </c>
      <c r="R6" s="121" t="s">
        <v>80</v>
      </c>
    </row>
    <row r="7" spans="1:19" x14ac:dyDescent="0.2">
      <c r="A7" s="121" t="s">
        <v>81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59">
        <f t="shared" si="0"/>
        <v>0</v>
      </c>
      <c r="P7" s="153"/>
      <c r="Q7" s="59">
        <f t="shared" si="1"/>
        <v>0</v>
      </c>
      <c r="R7" s="121" t="s">
        <v>81</v>
      </c>
    </row>
    <row r="8" spans="1:19" x14ac:dyDescent="0.2">
      <c r="A8" s="121" t="s">
        <v>129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59">
        <f t="shared" si="0"/>
        <v>0</v>
      </c>
      <c r="P8" s="153"/>
      <c r="Q8" s="59">
        <f t="shared" si="1"/>
        <v>0</v>
      </c>
      <c r="R8" s="121" t="s">
        <v>129</v>
      </c>
    </row>
    <row r="9" spans="1:19" x14ac:dyDescent="0.2">
      <c r="A9" s="51">
        <v>139.69999999999999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59">
        <f t="shared" ref="O9:O11" si="2">SUM(B9:N9)</f>
        <v>0</v>
      </c>
      <c r="P9" s="153"/>
      <c r="Q9" s="59">
        <f t="shared" ref="Q9:Q11" si="3">O9-P9</f>
        <v>0</v>
      </c>
      <c r="R9" s="51">
        <v>114.4</v>
      </c>
    </row>
    <row r="10" spans="1:19" x14ac:dyDescent="0.2">
      <c r="A10" s="51">
        <v>168.3</v>
      </c>
      <c r="B10" s="153"/>
      <c r="C10" s="153"/>
      <c r="D10" s="153"/>
      <c r="E10" s="153"/>
      <c r="F10" s="153"/>
      <c r="G10" s="404"/>
      <c r="H10" s="153"/>
      <c r="I10" s="153"/>
      <c r="J10" s="153"/>
      <c r="K10" s="153"/>
      <c r="L10" s="153"/>
      <c r="M10" s="153"/>
      <c r="N10" s="153"/>
      <c r="O10" s="59">
        <f t="shared" si="2"/>
        <v>0</v>
      </c>
      <c r="P10" s="153"/>
      <c r="Q10" s="59">
        <f t="shared" si="3"/>
        <v>0</v>
      </c>
      <c r="R10" s="51">
        <v>114.5</v>
      </c>
      <c r="S10" s="220"/>
    </row>
    <row r="11" spans="1:19" x14ac:dyDescent="0.2">
      <c r="A11" s="51">
        <v>219.1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59">
        <f t="shared" si="2"/>
        <v>0</v>
      </c>
      <c r="P11" s="153"/>
      <c r="Q11" s="59">
        <f t="shared" si="3"/>
        <v>0</v>
      </c>
      <c r="R11" s="51">
        <v>114.6</v>
      </c>
      <c r="S11" s="220"/>
    </row>
    <row r="12" spans="1:19" x14ac:dyDescent="0.2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</row>
    <row r="13" spans="1:19" x14ac:dyDescent="0.2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</row>
    <row r="14" spans="1:19" x14ac:dyDescent="0.2">
      <c r="A14" s="220"/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220"/>
      <c r="P14" s="223"/>
      <c r="Q14" s="220"/>
      <c r="R14" s="220"/>
      <c r="S14" s="220"/>
    </row>
    <row r="15" spans="1:19" x14ac:dyDescent="0.2">
      <c r="A15" s="220"/>
      <c r="B15" s="401"/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225"/>
      <c r="P15" s="402"/>
      <c r="Q15" s="225"/>
      <c r="R15" s="220"/>
      <c r="S15" s="220"/>
    </row>
    <row r="16" spans="1:19" x14ac:dyDescent="0.2">
      <c r="A16" s="220"/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225"/>
      <c r="P16" s="402"/>
      <c r="Q16" s="225"/>
      <c r="R16" s="220"/>
      <c r="S16" s="220"/>
    </row>
    <row r="17" spans="1:19" x14ac:dyDescent="0.2">
      <c r="A17" s="220"/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225"/>
      <c r="P17" s="402"/>
      <c r="Q17" s="225"/>
      <c r="R17" s="220"/>
      <c r="S17" s="220"/>
    </row>
    <row r="18" spans="1:19" x14ac:dyDescent="0.2">
      <c r="A18" s="220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225"/>
      <c r="P18" s="402"/>
      <c r="Q18" s="225"/>
      <c r="R18" s="220"/>
      <c r="S18" s="220"/>
    </row>
    <row r="19" spans="1:19" x14ac:dyDescent="0.2">
      <c r="A19" s="22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225"/>
      <c r="P19" s="402"/>
      <c r="Q19" s="225"/>
      <c r="R19" s="220"/>
      <c r="S19" s="220"/>
    </row>
    <row r="21" spans="1:19" x14ac:dyDescent="0.2">
      <c r="A21" s="220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5"/>
      <c r="P21" s="226"/>
      <c r="Q21" s="225"/>
      <c r="R21" s="220"/>
      <c r="S21" s="220"/>
    </row>
    <row r="22" spans="1:19" x14ac:dyDescent="0.2">
      <c r="A22" s="220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5"/>
      <c r="P22" s="226"/>
      <c r="Q22" s="225"/>
      <c r="R22" s="220"/>
      <c r="S22" s="220"/>
    </row>
    <row r="23" spans="1:19" x14ac:dyDescent="0.2">
      <c r="A23" s="220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26"/>
      <c r="Q23" s="225"/>
      <c r="R23" s="220"/>
      <c r="S23" s="220"/>
    </row>
    <row r="24" spans="1:19" x14ac:dyDescent="0.2">
      <c r="A24" s="220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226"/>
      <c r="Q24" s="225"/>
      <c r="R24" s="220"/>
      <c r="S24" s="220"/>
    </row>
    <row r="25" spans="1:19" x14ac:dyDescent="0.2">
      <c r="A25" s="220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5"/>
      <c r="P25" s="226"/>
      <c r="Q25" s="225"/>
      <c r="R25" s="220"/>
      <c r="S25" s="220"/>
    </row>
    <row r="26" spans="1:19" x14ac:dyDescent="0.2">
      <c r="A26" s="227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5"/>
      <c r="P26" s="226"/>
      <c r="Q26" s="225"/>
      <c r="R26" s="227"/>
      <c r="S26" s="220"/>
    </row>
    <row r="27" spans="1:19" x14ac:dyDescent="0.2">
      <c r="A27" s="227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5"/>
      <c r="P27" s="226"/>
      <c r="Q27" s="225"/>
      <c r="R27" s="227"/>
      <c r="S27" s="220"/>
    </row>
    <row r="28" spans="1:19" x14ac:dyDescent="0.2">
      <c r="A28" s="227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226"/>
      <c r="Q28" s="225"/>
      <c r="R28" s="227"/>
      <c r="S28" s="220"/>
    </row>
    <row r="29" spans="1:19" x14ac:dyDescent="0.2">
      <c r="A29" s="217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5"/>
      <c r="P29" s="226"/>
      <c r="Q29" s="225"/>
      <c r="R29" s="217"/>
      <c r="S29" s="220"/>
    </row>
    <row r="30" spans="1:19" x14ac:dyDescent="0.2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</row>
    <row r="31" spans="1:19" x14ac:dyDescent="0.2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</row>
  </sheetData>
  <sheetProtection algorithmName="SHA-512" hashValue="TDkTv/2mfXktEj8HnFcaJWtaLmgnk5iI8ataYxN3WQ3gYB2Rl+rEqvjzDE2FC+HXgp5fkrqp5P6O51dO+ovMzw==" saltValue="hoxPz7yv7uaf3bOWKR/YwA==" spinCount="100000" sheet="1" objects="1" scenarios="1"/>
  <mergeCells count="1">
    <mergeCell ref="J1:K1"/>
  </mergeCells>
  <phoneticPr fontId="0" type="noConversion"/>
  <hyperlinks>
    <hyperlink ref="J1:K1" location="urakkamittausp.!A1" display="etusivu" xr:uid="{00000000-0004-0000-02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/>
  <headerFooter alignWithMargins="0">
    <oddFooter>&amp;A&amp;RSivu &amp;P</oddFooter>
  </headerFooter>
  <ignoredErrors>
    <ignoredError sqref="R5:R8 A5:A8" numberStoredAsText="1"/>
    <ignoredError sqref="O9:O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"/>
  <sheetViews>
    <sheetView zoomScaleNormal="100" zoomScaleSheetLayoutView="76" workbookViewId="0">
      <selection activeCell="B9" sqref="B9"/>
    </sheetView>
  </sheetViews>
  <sheetFormatPr defaultColWidth="8.85546875" defaultRowHeight="12.75" x14ac:dyDescent="0.2"/>
  <sheetData>
    <row r="1" spans="1:18" ht="15" thickBot="1" x14ac:dyDescent="0.25">
      <c r="A1" s="288" t="s">
        <v>177</v>
      </c>
      <c r="B1" s="16"/>
      <c r="C1" s="16"/>
      <c r="D1" s="16"/>
      <c r="E1" s="16"/>
      <c r="F1" s="16"/>
      <c r="I1" s="236" t="s">
        <v>64</v>
      </c>
    </row>
    <row r="3" spans="1:18" x14ac:dyDescent="0.2">
      <c r="A3" s="743" t="s">
        <v>12</v>
      </c>
      <c r="B3" s="743"/>
      <c r="C3" s="743"/>
    </row>
    <row r="4" spans="1:18" x14ac:dyDescent="0.2">
      <c r="A4" s="13" t="s">
        <v>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13" t="s">
        <v>13</v>
      </c>
      <c r="P4" s="23" t="s">
        <v>14</v>
      </c>
      <c r="Q4" s="13" t="s">
        <v>15</v>
      </c>
      <c r="R4" s="13" t="s">
        <v>7</v>
      </c>
    </row>
    <row r="5" spans="1:18" x14ac:dyDescent="0.2">
      <c r="A5" s="121" t="s">
        <v>79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59">
        <f t="shared" ref="O5:O8" si="0">SUM(B5:N5)</f>
        <v>0</v>
      </c>
      <c r="P5" s="153"/>
      <c r="Q5" s="59">
        <f t="shared" ref="Q5:Q8" si="1">O5-P5</f>
        <v>0</v>
      </c>
      <c r="R5" s="121" t="s">
        <v>79</v>
      </c>
    </row>
    <row r="6" spans="1:18" x14ac:dyDescent="0.2">
      <c r="A6" s="121" t="s">
        <v>80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59">
        <f t="shared" si="0"/>
        <v>0</v>
      </c>
      <c r="P6" s="153"/>
      <c r="Q6" s="59">
        <f t="shared" si="1"/>
        <v>0</v>
      </c>
      <c r="R6" s="121" t="s">
        <v>80</v>
      </c>
    </row>
    <row r="7" spans="1:18" x14ac:dyDescent="0.2">
      <c r="A7" s="121" t="s">
        <v>81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59">
        <f t="shared" si="0"/>
        <v>0</v>
      </c>
      <c r="P7" s="153"/>
      <c r="Q7" s="59">
        <f t="shared" si="1"/>
        <v>0</v>
      </c>
      <c r="R7" s="121" t="s">
        <v>81</v>
      </c>
    </row>
    <row r="8" spans="1:18" x14ac:dyDescent="0.2">
      <c r="A8" s="121" t="s">
        <v>82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59">
        <f t="shared" si="0"/>
        <v>0</v>
      </c>
      <c r="P8" s="153"/>
      <c r="Q8" s="59">
        <f t="shared" si="1"/>
        <v>0</v>
      </c>
      <c r="R8" s="121" t="s">
        <v>82</v>
      </c>
    </row>
  </sheetData>
  <sheetProtection algorithmName="SHA-512" hashValue="nRDA6XyWy3se1CFwe9LoHpSQAT1xZNX0cpIKFfBis/jUrewo5SFrQ38BFME+idx+zMOEpDqez5/iECIIaU1+jQ==" saltValue="rIcBFrRmPql3Vj/p9ij6ZA==" spinCount="100000" sheet="1"/>
  <mergeCells count="1">
    <mergeCell ref="A3:C3"/>
  </mergeCells>
  <hyperlinks>
    <hyperlink ref="I1" location="urakkamittausp.!A1" display="etusivu" xr:uid="{00000000-0004-0000-0300-000000000000}"/>
  </hyperlinks>
  <pageMargins left="0.7" right="0.7" top="0.75" bottom="0.75" header="0.3" footer="0.3"/>
  <pageSetup paperSize="9" scale="8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>
      <selection activeCell="B12" sqref="B12"/>
    </sheetView>
  </sheetViews>
  <sheetFormatPr defaultColWidth="8.85546875" defaultRowHeight="12.75" x14ac:dyDescent="0.2"/>
  <cols>
    <col min="1" max="1" width="10.140625" customWidth="1"/>
    <col min="2" max="2" width="7.42578125" customWidth="1"/>
    <col min="3" max="5" width="7.42578125" bestFit="1" customWidth="1"/>
    <col min="6" max="6" width="7.42578125" customWidth="1"/>
    <col min="7" max="9" width="7.42578125" bestFit="1" customWidth="1"/>
    <col min="10" max="12" width="7.42578125" customWidth="1"/>
    <col min="13" max="14" width="7.42578125" bestFit="1" customWidth="1"/>
    <col min="15" max="15" width="6.28515625" customWidth="1"/>
    <col min="16" max="16" width="9.42578125" bestFit="1" customWidth="1"/>
    <col min="17" max="17" width="7" customWidth="1"/>
    <col min="18" max="18" width="10.28515625" bestFit="1" customWidth="1"/>
  </cols>
  <sheetData>
    <row r="1" spans="1:18" ht="15" thickBot="1" x14ac:dyDescent="0.25">
      <c r="A1" s="288" t="s">
        <v>178</v>
      </c>
      <c r="B1" s="16"/>
      <c r="C1" s="16"/>
      <c r="D1" s="16"/>
      <c r="E1" s="16"/>
      <c r="F1" s="44"/>
      <c r="G1" s="16"/>
      <c r="H1" s="16"/>
      <c r="J1" s="740" t="s">
        <v>64</v>
      </c>
      <c r="K1" s="740"/>
    </row>
    <row r="3" spans="1:18" x14ac:dyDescent="0.2">
      <c r="B3" t="s">
        <v>12</v>
      </c>
    </row>
    <row r="4" spans="1:18" x14ac:dyDescent="0.2">
      <c r="A4" s="13" t="s">
        <v>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13" t="s">
        <v>13</v>
      </c>
      <c r="P4" s="23" t="s">
        <v>14</v>
      </c>
      <c r="Q4" s="13" t="s">
        <v>15</v>
      </c>
      <c r="R4" s="13" t="s">
        <v>7</v>
      </c>
    </row>
    <row r="5" spans="1:18" x14ac:dyDescent="0.2">
      <c r="A5" s="121" t="s">
        <v>79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59">
        <f>SUM(B5:N5)</f>
        <v>0</v>
      </c>
      <c r="P5" s="153"/>
      <c r="Q5" s="59">
        <f>O5-P5</f>
        <v>0</v>
      </c>
      <c r="R5" s="121" t="s">
        <v>79</v>
      </c>
    </row>
    <row r="6" spans="1:18" x14ac:dyDescent="0.2">
      <c r="A6" s="121" t="s">
        <v>80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59">
        <f t="shared" ref="O6:O11" si="0">SUM(B6:N6)</f>
        <v>0</v>
      </c>
      <c r="P6" s="153"/>
      <c r="Q6" s="59">
        <f t="shared" ref="Q6:Q11" si="1">O6-P6</f>
        <v>0</v>
      </c>
      <c r="R6" s="121" t="s">
        <v>80</v>
      </c>
    </row>
    <row r="7" spans="1:18" x14ac:dyDescent="0.2">
      <c r="A7" s="121" t="s">
        <v>81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59">
        <f t="shared" si="0"/>
        <v>0</v>
      </c>
      <c r="P7" s="153"/>
      <c r="Q7" s="59">
        <f t="shared" si="1"/>
        <v>0</v>
      </c>
      <c r="R7" s="121" t="s">
        <v>81</v>
      </c>
    </row>
    <row r="8" spans="1:18" x14ac:dyDescent="0.2">
      <c r="A8" s="121" t="s">
        <v>129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59">
        <f t="shared" si="0"/>
        <v>0</v>
      </c>
      <c r="P8" s="153"/>
      <c r="Q8" s="59">
        <f t="shared" si="1"/>
        <v>0</v>
      </c>
      <c r="R8" s="121" t="s">
        <v>129</v>
      </c>
    </row>
    <row r="9" spans="1:18" x14ac:dyDescent="0.2">
      <c r="A9" s="121" t="s">
        <v>83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59">
        <f t="shared" si="0"/>
        <v>0</v>
      </c>
      <c r="P9" s="153"/>
      <c r="Q9" s="59">
        <f t="shared" si="1"/>
        <v>0</v>
      </c>
      <c r="R9" s="121" t="s">
        <v>83</v>
      </c>
    </row>
    <row r="10" spans="1:18" x14ac:dyDescent="0.2">
      <c r="A10" s="121" t="s">
        <v>84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59">
        <f t="shared" si="0"/>
        <v>0</v>
      </c>
      <c r="P10" s="153"/>
      <c r="Q10" s="59">
        <f t="shared" si="1"/>
        <v>0</v>
      </c>
      <c r="R10" s="121" t="s">
        <v>84</v>
      </c>
    </row>
    <row r="11" spans="1:18" x14ac:dyDescent="0.2">
      <c r="A11" s="121" t="s">
        <v>85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59">
        <f t="shared" si="0"/>
        <v>0</v>
      </c>
      <c r="P11" s="153"/>
      <c r="Q11" s="59">
        <f t="shared" si="1"/>
        <v>0</v>
      </c>
      <c r="R11" s="121" t="s">
        <v>85</v>
      </c>
    </row>
  </sheetData>
  <sheetProtection algorithmName="SHA-512" hashValue="IUzkIQOS+pztXsSLFUt2OwHDx48Ilaa2ZKbRd769PlxhsWlAWxCqttkoGKQyT3VcSuTy8ht4qjYjsmJMtITv/g==" saltValue="qwFDIyKiBVZi83H2WxQWfg==" spinCount="100000" sheet="1"/>
  <mergeCells count="1">
    <mergeCell ref="J1:K1"/>
  </mergeCells>
  <hyperlinks>
    <hyperlink ref="J1:K1" location="urakkamittausp.!A1" display="etusivu" xr:uid="{00000000-0004-0000-04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9"/>
  <sheetViews>
    <sheetView showGridLines="0" zoomScaleNormal="100" workbookViewId="0"/>
  </sheetViews>
  <sheetFormatPr defaultColWidth="11.42578125" defaultRowHeight="14.25" x14ac:dyDescent="0.2"/>
  <cols>
    <col min="1" max="1" width="21.7109375" style="170" customWidth="1"/>
    <col min="2" max="7" width="9.42578125" style="170" customWidth="1"/>
    <col min="8" max="8" width="10.140625" style="170" customWidth="1"/>
    <col min="9" max="16384" width="11.42578125" style="170"/>
  </cols>
  <sheetData>
    <row r="1" spans="1:9" ht="15.75" x14ac:dyDescent="0.25">
      <c r="A1" s="237" t="s">
        <v>64</v>
      </c>
      <c r="D1" s="171" t="s">
        <v>30</v>
      </c>
    </row>
    <row r="3" spans="1:9" x14ac:dyDescent="0.2">
      <c r="D3" s="170" t="s">
        <v>104</v>
      </c>
    </row>
    <row r="4" spans="1:9" x14ac:dyDescent="0.2">
      <c r="C4" s="170" t="s">
        <v>91</v>
      </c>
      <c r="D4" s="166"/>
    </row>
    <row r="5" spans="1:9" x14ac:dyDescent="0.2">
      <c r="C5" s="170" t="s">
        <v>92</v>
      </c>
      <c r="D5" s="167"/>
    </row>
    <row r="6" spans="1:9" x14ac:dyDescent="0.2">
      <c r="C6" s="170" t="s">
        <v>93</v>
      </c>
      <c r="D6" s="168"/>
    </row>
    <row r="7" spans="1:9" ht="15" thickBot="1" x14ac:dyDescent="0.25"/>
    <row r="8" spans="1:9" ht="15" thickBot="1" x14ac:dyDescent="0.25">
      <c r="B8" s="746" t="s">
        <v>33</v>
      </c>
      <c r="C8" s="747"/>
      <c r="D8" s="748" t="s">
        <v>35</v>
      </c>
      <c r="E8" s="749"/>
      <c r="F8" s="750" t="s">
        <v>95</v>
      </c>
      <c r="G8" s="751"/>
    </row>
    <row r="9" spans="1:9" ht="27" customHeight="1" thickBot="1" x14ac:dyDescent="0.25">
      <c r="A9" s="172" t="s">
        <v>108</v>
      </c>
      <c r="B9" s="422" t="s">
        <v>188</v>
      </c>
      <c r="C9" s="423" t="s">
        <v>187</v>
      </c>
      <c r="D9" s="422" t="s">
        <v>188</v>
      </c>
      <c r="E9" s="423" t="s">
        <v>187</v>
      </c>
      <c r="F9" s="422" t="s">
        <v>188</v>
      </c>
      <c r="G9" s="424" t="s">
        <v>187</v>
      </c>
      <c r="H9" s="173" t="s">
        <v>105</v>
      </c>
      <c r="I9" s="174" t="s">
        <v>106</v>
      </c>
    </row>
    <row r="10" spans="1:9" ht="12.75" customHeight="1" x14ac:dyDescent="0.2">
      <c r="A10" s="466"/>
      <c r="B10" s="467"/>
      <c r="C10" s="468"/>
      <c r="D10" s="467"/>
      <c r="E10" s="468"/>
      <c r="F10" s="467"/>
      <c r="G10" s="469"/>
      <c r="H10" s="175">
        <f>B10+D10+F10</f>
        <v>0</v>
      </c>
      <c r="I10" s="176">
        <f>B10*C10+D10*E10+F10*G10</f>
        <v>0</v>
      </c>
    </row>
    <row r="11" spans="1:9" ht="12.75" customHeight="1" x14ac:dyDescent="0.2">
      <c r="A11" s="470"/>
      <c r="B11" s="467"/>
      <c r="C11" s="468"/>
      <c r="D11" s="467"/>
      <c r="E11" s="468"/>
      <c r="F11" s="467"/>
      <c r="G11" s="469"/>
      <c r="H11" s="175">
        <f t="shared" ref="H11:H34" si="0">B11+D11+F11</f>
        <v>0</v>
      </c>
      <c r="I11" s="176">
        <f t="shared" ref="I11:I23" si="1">B11*C11+D11*E11+F11*G11</f>
        <v>0</v>
      </c>
    </row>
    <row r="12" spans="1:9" ht="12.75" customHeight="1" x14ac:dyDescent="0.2">
      <c r="A12" s="470"/>
      <c r="B12" s="467"/>
      <c r="C12" s="468"/>
      <c r="D12" s="467"/>
      <c r="E12" s="468"/>
      <c r="F12" s="467"/>
      <c r="G12" s="469"/>
      <c r="H12" s="175">
        <f t="shared" si="0"/>
        <v>0</v>
      </c>
      <c r="I12" s="176">
        <f>B12*C12+D12*E12+F12*G12</f>
        <v>0</v>
      </c>
    </row>
    <row r="13" spans="1:9" ht="12.75" customHeight="1" x14ac:dyDescent="0.2">
      <c r="A13" s="470"/>
      <c r="B13" s="467"/>
      <c r="C13" s="468"/>
      <c r="D13" s="467"/>
      <c r="E13" s="468"/>
      <c r="F13" s="467"/>
      <c r="G13" s="469"/>
      <c r="H13" s="175">
        <f t="shared" si="0"/>
        <v>0</v>
      </c>
      <c r="I13" s="176">
        <f t="shared" si="1"/>
        <v>0</v>
      </c>
    </row>
    <row r="14" spans="1:9" ht="12.75" customHeight="1" x14ac:dyDescent="0.2">
      <c r="A14" s="470"/>
      <c r="B14" s="467"/>
      <c r="C14" s="468"/>
      <c r="D14" s="467"/>
      <c r="E14" s="468"/>
      <c r="F14" s="467"/>
      <c r="G14" s="469"/>
      <c r="H14" s="175">
        <f t="shared" si="0"/>
        <v>0</v>
      </c>
      <c r="I14" s="176">
        <f t="shared" si="1"/>
        <v>0</v>
      </c>
    </row>
    <row r="15" spans="1:9" ht="12.75" customHeight="1" x14ac:dyDescent="0.2">
      <c r="A15" s="470"/>
      <c r="B15" s="467"/>
      <c r="C15" s="468"/>
      <c r="D15" s="467"/>
      <c r="E15" s="468"/>
      <c r="F15" s="467"/>
      <c r="G15" s="469"/>
      <c r="H15" s="175">
        <f t="shared" si="0"/>
        <v>0</v>
      </c>
      <c r="I15" s="176">
        <f t="shared" si="1"/>
        <v>0</v>
      </c>
    </row>
    <row r="16" spans="1:9" ht="12.75" customHeight="1" x14ac:dyDescent="0.2">
      <c r="A16" s="470"/>
      <c r="B16" s="467"/>
      <c r="C16" s="468"/>
      <c r="D16" s="467"/>
      <c r="E16" s="468"/>
      <c r="F16" s="467"/>
      <c r="G16" s="469"/>
      <c r="H16" s="175">
        <f t="shared" si="0"/>
        <v>0</v>
      </c>
      <c r="I16" s="176">
        <f t="shared" si="1"/>
        <v>0</v>
      </c>
    </row>
    <row r="17" spans="1:9" ht="12.75" customHeight="1" x14ac:dyDescent="0.2">
      <c r="A17" s="470"/>
      <c r="B17" s="467"/>
      <c r="C17" s="468"/>
      <c r="D17" s="467"/>
      <c r="E17" s="468"/>
      <c r="F17" s="467"/>
      <c r="G17" s="469"/>
      <c r="H17" s="175">
        <f t="shared" si="0"/>
        <v>0</v>
      </c>
      <c r="I17" s="176">
        <f t="shared" si="1"/>
        <v>0</v>
      </c>
    </row>
    <row r="18" spans="1:9" ht="12.75" customHeight="1" x14ac:dyDescent="0.2">
      <c r="A18" s="470"/>
      <c r="B18" s="467"/>
      <c r="C18" s="468"/>
      <c r="D18" s="467"/>
      <c r="E18" s="468"/>
      <c r="F18" s="467"/>
      <c r="G18" s="469"/>
      <c r="H18" s="175">
        <f t="shared" si="0"/>
        <v>0</v>
      </c>
      <c r="I18" s="176">
        <f t="shared" si="1"/>
        <v>0</v>
      </c>
    </row>
    <row r="19" spans="1:9" ht="12.75" customHeight="1" x14ac:dyDescent="0.2">
      <c r="A19" s="470"/>
      <c r="B19" s="467"/>
      <c r="C19" s="468"/>
      <c r="D19" s="467"/>
      <c r="E19" s="468"/>
      <c r="F19" s="467"/>
      <c r="G19" s="469"/>
      <c r="H19" s="175">
        <f t="shared" si="0"/>
        <v>0</v>
      </c>
      <c r="I19" s="176">
        <f t="shared" si="1"/>
        <v>0</v>
      </c>
    </row>
    <row r="20" spans="1:9" ht="12.75" customHeight="1" x14ac:dyDescent="0.2">
      <c r="A20" s="470"/>
      <c r="B20" s="467"/>
      <c r="C20" s="468"/>
      <c r="D20" s="467"/>
      <c r="E20" s="468"/>
      <c r="F20" s="467"/>
      <c r="G20" s="469"/>
      <c r="H20" s="175">
        <f t="shared" si="0"/>
        <v>0</v>
      </c>
      <c r="I20" s="176">
        <f t="shared" si="1"/>
        <v>0</v>
      </c>
    </row>
    <row r="21" spans="1:9" ht="12.75" customHeight="1" x14ac:dyDescent="0.2">
      <c r="A21" s="470"/>
      <c r="B21" s="467"/>
      <c r="C21" s="468"/>
      <c r="D21" s="467"/>
      <c r="E21" s="468"/>
      <c r="F21" s="467"/>
      <c r="G21" s="469"/>
      <c r="H21" s="175">
        <f t="shared" si="0"/>
        <v>0</v>
      </c>
      <c r="I21" s="176">
        <f t="shared" si="1"/>
        <v>0</v>
      </c>
    </row>
    <row r="22" spans="1:9" ht="12.75" customHeight="1" x14ac:dyDescent="0.2">
      <c r="A22" s="470"/>
      <c r="B22" s="467"/>
      <c r="C22" s="468"/>
      <c r="D22" s="467"/>
      <c r="E22" s="468"/>
      <c r="F22" s="467"/>
      <c r="G22" s="469"/>
      <c r="H22" s="175">
        <f t="shared" si="0"/>
        <v>0</v>
      </c>
      <c r="I22" s="176">
        <f t="shared" si="1"/>
        <v>0</v>
      </c>
    </row>
    <row r="23" spans="1:9" ht="12.75" customHeight="1" x14ac:dyDescent="0.2">
      <c r="A23" s="470"/>
      <c r="B23" s="467"/>
      <c r="C23" s="468"/>
      <c r="D23" s="467"/>
      <c r="E23" s="468"/>
      <c r="F23" s="467"/>
      <c r="G23" s="469"/>
      <c r="H23" s="175">
        <f t="shared" si="0"/>
        <v>0</v>
      </c>
      <c r="I23" s="176">
        <f t="shared" si="1"/>
        <v>0</v>
      </c>
    </row>
    <row r="24" spans="1:9" ht="12.75" customHeight="1" thickBot="1" x14ac:dyDescent="0.25">
      <c r="A24" s="470"/>
      <c r="B24" s="467"/>
      <c r="C24" s="468"/>
      <c r="D24" s="467"/>
      <c r="E24" s="468"/>
      <c r="F24" s="467"/>
      <c r="G24" s="469"/>
      <c r="H24" s="238">
        <f t="shared" si="0"/>
        <v>0</v>
      </c>
      <c r="I24" s="239">
        <f>B24*C24+D24*E24+F24*G24</f>
        <v>0</v>
      </c>
    </row>
    <row r="25" spans="1:9" ht="15.75" thickBot="1" x14ac:dyDescent="0.3">
      <c r="A25" s="752" t="s">
        <v>110</v>
      </c>
      <c r="B25" s="753"/>
      <c r="C25" s="753"/>
      <c r="D25" s="753"/>
      <c r="E25" s="753"/>
      <c r="F25" s="753"/>
      <c r="G25" s="753"/>
      <c r="H25" s="744"/>
      <c r="I25" s="745"/>
    </row>
    <row r="26" spans="1:9" ht="12.75" customHeight="1" x14ac:dyDescent="0.2">
      <c r="A26" s="451"/>
      <c r="B26" s="452"/>
      <c r="C26" s="453"/>
      <c r="D26" s="454"/>
      <c r="E26" s="455"/>
      <c r="F26" s="452"/>
      <c r="G26" s="453"/>
      <c r="H26" s="238">
        <f t="shared" si="0"/>
        <v>0</v>
      </c>
      <c r="I26" s="240">
        <f t="shared" ref="I26:I34" si="2">B26*C26+D26*E26+F26*G26</f>
        <v>0</v>
      </c>
    </row>
    <row r="27" spans="1:9" ht="12.75" customHeight="1" x14ac:dyDescent="0.2">
      <c r="A27" s="456"/>
      <c r="B27" s="457"/>
      <c r="C27" s="458"/>
      <c r="D27" s="459"/>
      <c r="E27" s="460"/>
      <c r="F27" s="457"/>
      <c r="G27" s="458"/>
      <c r="H27" s="238">
        <f t="shared" si="0"/>
        <v>0</v>
      </c>
      <c r="I27" s="239">
        <f t="shared" si="2"/>
        <v>0</v>
      </c>
    </row>
    <row r="28" spans="1:9" ht="12.75" customHeight="1" x14ac:dyDescent="0.2">
      <c r="A28" s="456"/>
      <c r="B28" s="457"/>
      <c r="C28" s="458"/>
      <c r="D28" s="459"/>
      <c r="E28" s="460"/>
      <c r="F28" s="457"/>
      <c r="G28" s="458"/>
      <c r="H28" s="238">
        <f t="shared" si="0"/>
        <v>0</v>
      </c>
      <c r="I28" s="239">
        <f t="shared" si="2"/>
        <v>0</v>
      </c>
    </row>
    <row r="29" spans="1:9" ht="12.75" customHeight="1" thickBot="1" x14ac:dyDescent="0.25">
      <c r="A29" s="461"/>
      <c r="B29" s="457"/>
      <c r="C29" s="462"/>
      <c r="D29" s="463"/>
      <c r="E29" s="464"/>
      <c r="F29" s="465"/>
      <c r="G29" s="462"/>
      <c r="H29" s="238">
        <f t="shared" si="0"/>
        <v>0</v>
      </c>
      <c r="I29" s="239">
        <f t="shared" si="2"/>
        <v>0</v>
      </c>
    </row>
    <row r="30" spans="1:9" ht="15" customHeight="1" thickBot="1" x14ac:dyDescent="0.3">
      <c r="A30" s="754" t="s">
        <v>111</v>
      </c>
      <c r="B30" s="755"/>
      <c r="C30" s="755"/>
      <c r="D30" s="755"/>
      <c r="E30" s="755"/>
      <c r="F30" s="755"/>
      <c r="G30" s="756"/>
      <c r="H30" s="744"/>
      <c r="I30" s="745"/>
    </row>
    <row r="31" spans="1:9" ht="12.75" customHeight="1" x14ac:dyDescent="0.2">
      <c r="A31" s="442"/>
      <c r="B31" s="443"/>
      <c r="C31" s="444"/>
      <c r="D31" s="443"/>
      <c r="E31" s="444"/>
      <c r="F31" s="443"/>
      <c r="G31" s="444"/>
      <c r="H31" s="238">
        <f t="shared" si="0"/>
        <v>0</v>
      </c>
      <c r="I31" s="240">
        <f t="shared" si="2"/>
        <v>0</v>
      </c>
    </row>
    <row r="32" spans="1:9" ht="12.75" customHeight="1" x14ac:dyDescent="0.2">
      <c r="A32" s="445"/>
      <c r="B32" s="446"/>
      <c r="C32" s="447"/>
      <c r="D32" s="446"/>
      <c r="E32" s="447"/>
      <c r="F32" s="446"/>
      <c r="G32" s="447"/>
      <c r="H32" s="238">
        <f t="shared" si="0"/>
        <v>0</v>
      </c>
      <c r="I32" s="239">
        <f t="shared" si="2"/>
        <v>0</v>
      </c>
    </row>
    <row r="33" spans="1:9" ht="12.75" customHeight="1" x14ac:dyDescent="0.2">
      <c r="A33" s="445"/>
      <c r="B33" s="446"/>
      <c r="C33" s="447"/>
      <c r="D33" s="446"/>
      <c r="E33" s="447"/>
      <c r="F33" s="446"/>
      <c r="G33" s="447"/>
      <c r="H33" s="238">
        <f t="shared" si="0"/>
        <v>0</v>
      </c>
      <c r="I33" s="239">
        <f t="shared" si="2"/>
        <v>0</v>
      </c>
    </row>
    <row r="34" spans="1:9" ht="12.75" customHeight="1" thickBot="1" x14ac:dyDescent="0.25">
      <c r="A34" s="448"/>
      <c r="B34" s="449"/>
      <c r="C34" s="450"/>
      <c r="D34" s="449"/>
      <c r="E34" s="450"/>
      <c r="F34" s="449"/>
      <c r="G34" s="450"/>
      <c r="H34" s="177">
        <f t="shared" si="0"/>
        <v>0</v>
      </c>
      <c r="I34" s="178">
        <f t="shared" si="2"/>
        <v>0</v>
      </c>
    </row>
    <row r="35" spans="1:9" ht="15" x14ac:dyDescent="0.25">
      <c r="A35" s="179" t="s">
        <v>27</v>
      </c>
      <c r="B35" s="272">
        <f>SUM(B10:B34)</f>
        <v>0</v>
      </c>
      <c r="D35" s="272">
        <f>SUM(D10:D34)</f>
        <v>0</v>
      </c>
      <c r="F35" s="272">
        <f>SUM(F10:F34)</f>
        <v>0</v>
      </c>
      <c r="H35" s="172">
        <f>SUM(H10:H34)</f>
        <v>0</v>
      </c>
      <c r="I35" s="180">
        <f>SUM(I10:I34)</f>
        <v>0</v>
      </c>
    </row>
    <row r="37" spans="1:9" x14ac:dyDescent="0.2">
      <c r="A37" s="181" t="s">
        <v>29</v>
      </c>
      <c r="B37" s="182"/>
      <c r="C37" s="183" t="e">
        <f>'NHK-muuttuu kesken urakan'!$J$29</f>
        <v>#DIV/0!</v>
      </c>
      <c r="D37" s="184" t="s">
        <v>70</v>
      </c>
    </row>
    <row r="38" spans="1:9" ht="15" thickBot="1" x14ac:dyDescent="0.25">
      <c r="A38" s="185" t="s">
        <v>30</v>
      </c>
      <c r="B38" s="186"/>
      <c r="C38" s="187">
        <f>H35</f>
        <v>0</v>
      </c>
      <c r="D38" s="188" t="s">
        <v>31</v>
      </c>
    </row>
    <row r="39" spans="1:9" ht="15" thickBot="1" x14ac:dyDescent="0.25">
      <c r="A39" s="170" t="s">
        <v>102</v>
      </c>
      <c r="C39" s="441" t="e">
        <f>C37/C38</f>
        <v>#DIV/0!</v>
      </c>
    </row>
  </sheetData>
  <sheetProtection algorithmName="SHA-512" hashValue="nDon/bB8ITOJ26QQXGOI6eRRzmVEqYubL92AF3nT3m4K4Ow6hqKx6Ub8Q29Zjd0shKCbFhQ85RsryXkNlgVyug==" saltValue="whBy5Dd1976mr7p23Ofwkw==" spinCount="100000" sheet="1"/>
  <mergeCells count="7">
    <mergeCell ref="H25:I25"/>
    <mergeCell ref="H30:I30"/>
    <mergeCell ref="B8:C8"/>
    <mergeCell ref="D8:E8"/>
    <mergeCell ref="F8:G8"/>
    <mergeCell ref="A25:G25"/>
    <mergeCell ref="A30:G30"/>
  </mergeCells>
  <phoneticPr fontId="33" type="noConversion"/>
  <hyperlinks>
    <hyperlink ref="A1" location="urakkamittausp.!A1" display="etusivu" xr:uid="{00000000-0004-0000-0800-000000000000}"/>
  </hyperlinks>
  <pageMargins left="0.78740157480314965" right="0.78740157480314965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13</vt:i4>
      </vt:variant>
    </vt:vector>
  </HeadingPairs>
  <TitlesOfParts>
    <vt:vector size="26" baseType="lpstr">
      <vt:lpstr>urakkamittausp.</vt:lpstr>
      <vt:lpstr>Suuttimet kierreputkella</vt:lpstr>
      <vt:lpstr>Suuttimet uraputkella</vt:lpstr>
      <vt:lpstr>Suuttimet puristamalla</vt:lpstr>
      <vt:lpstr>Hitsattavat runkoputket</vt:lpstr>
      <vt:lpstr>Kierreliitoksin runkoputket</vt:lpstr>
      <vt:lpstr>Puristamalla runkoputket</vt:lpstr>
      <vt:lpstr>Uraliitoksin runkoputket</vt:lpstr>
      <vt:lpstr>urakkatunnit</vt:lpstr>
      <vt:lpstr>Välipohjat</vt:lpstr>
      <vt:lpstr>NHK-muuttuu kesken urakan</vt:lpstr>
      <vt:lpstr>etumieslisä</vt:lpstr>
      <vt:lpstr>jakolista</vt:lpstr>
      <vt:lpstr>eristyselementit</vt:lpstr>
      <vt:lpstr>etusivu</vt:lpstr>
      <vt:lpstr>hits.teräsputket</vt:lpstr>
      <vt:lpstr>ht.viemärit</vt:lpstr>
      <vt:lpstr>kupariputket</vt:lpstr>
      <vt:lpstr>lattialämmitys</vt:lpstr>
      <vt:lpstr>metalliputket</vt:lpstr>
      <vt:lpstr>normiaikojensumma</vt:lpstr>
      <vt:lpstr>purkutyö</vt:lpstr>
      <vt:lpstr>putkielementit</vt:lpstr>
      <vt:lpstr>suojaputket</vt:lpstr>
      <vt:lpstr>urakkamittausp.!Tulostusalue</vt:lpstr>
      <vt:lpstr>urakkatunnit!Tulostusalue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urakka</dc:title>
  <dc:subject>urakan mittaus</dc:subject>
  <dc:creator>Jyrki Lipponen</dc:creator>
  <cp:lastModifiedBy>Niko Räsänen</cp:lastModifiedBy>
  <cp:lastPrinted>2022-04-20T10:42:49Z</cp:lastPrinted>
  <dcterms:created xsi:type="dcterms:W3CDTF">2001-01-28T10:55:50Z</dcterms:created>
  <dcterms:modified xsi:type="dcterms:W3CDTF">2025-11-11T07:53:48Z</dcterms:modified>
</cp:coreProperties>
</file>