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kennusliittory-my.sharepoint.com/personal/niko_rasanen_rakennusliitto_fi/Documents/Työpöytä/"/>
    </mc:Choice>
  </mc:AlternateContent>
  <xr:revisionPtr revIDLastSave="0" documentId="8_{FA268FCA-B842-4F6E-8513-8CBFBC6EE01D}" xr6:coauthVersionLast="47" xr6:coauthVersionMax="47" xr10:uidLastSave="{00000000-0000-0000-0000-000000000000}"/>
  <bookViews>
    <workbookView xWindow="-110" yWindow="-110" windowWidth="19420" windowHeight="10300" tabRatio="891" xr2:uid="{00000000-000D-0000-FFFF-FFFF00000000}"/>
  </bookViews>
  <sheets>
    <sheet name="urakkamittausp." sheetId="1" r:id="rId1"/>
    <sheet name="hitsattavat" sheetId="2" r:id="rId2"/>
    <sheet name="kierreliitoksin" sheetId="3" r:id="rId3"/>
    <sheet name="metalliputket puristamalla" sheetId="34" r:id="rId4"/>
    <sheet name="mom 2 kupariputket" sheetId="4" r:id="rId5"/>
    <sheet name="mom2 kupariputket puristamalla" sheetId="35" r:id="rId6"/>
    <sheet name="mom 2 komposiittiputket" sheetId="31" r:id="rId7"/>
    <sheet name="mom 3 taipuisat putket" sheetId="32" r:id="rId8"/>
    <sheet name="Mom.4 valurautaviemärit" sheetId="36" r:id="rId9"/>
    <sheet name="ht viemärit" sheetId="5" r:id="rId10"/>
    <sheet name="mom. 7. muoviputket" sheetId="7" r:id="rId11"/>
    <sheet name="Mom4. lattialämmitys" sheetId="8" r:id="rId12"/>
    <sheet name="urakkatunnit" sheetId="33" r:id="rId13"/>
    <sheet name="Välipohjat" sheetId="16" r:id="rId14"/>
    <sheet name="NHK-muuttuu kesken urakan" sheetId="15" r:id="rId15"/>
    <sheet name="etumieslisä" sheetId="23" r:id="rId16"/>
    <sheet name="jakolista" sheetId="24" r:id="rId17"/>
    <sheet name="Taul1" sheetId="37" r:id="rId18"/>
  </sheets>
  <definedNames>
    <definedName name="astianpesupöydät">urakkamittausp.!$C$747</definedName>
    <definedName name="eristyselemen.">urakkamittausp.!#REF!</definedName>
    <definedName name="eristyselementit">urakkamittausp.!$361:$361</definedName>
    <definedName name="etusivu">urakkamittausp.!$A$28</definedName>
    <definedName name="hits.teräsputket">urakkamittausp.!$A$102</definedName>
    <definedName name="ht.viemärit">urakkamittausp.!$424:$424</definedName>
    <definedName name="kaatoaltaat">urakkamittausp.!$A$741</definedName>
    <definedName name="kalusteet">urakkamittausp.!$C$741</definedName>
    <definedName name="kupariputket">urakkamittausp.!$184:$184</definedName>
    <definedName name="kylpyammeet">urakkamittausp.!$J$747</definedName>
    <definedName name="kytkennät">urakkamittausp.!$A$804</definedName>
    <definedName name="laskuhanat">urakkamittausp.!#REF!</definedName>
    <definedName name="lattialämmitys">urakkamittausp.!$593:$593</definedName>
    <definedName name="lauhdevesisäiliöt">urakkamittausp.!$C$709</definedName>
    <definedName name="lämminvesikattila">urakkamittausp.!$I$494</definedName>
    <definedName name="lämmittimet">urakkamittausp.!$A$565</definedName>
    <definedName name="lämmönjakokeskus">urakkamittausp.!$I$523</definedName>
    <definedName name="lämmönsiirtimet">urakkamittausp.!#REF!</definedName>
    <definedName name="metalliputket">urakkamittausp.!$A$68</definedName>
    <definedName name="Mom10muoviputket">urakkamittausp.!$A$459</definedName>
    <definedName name="mom4kieppiput.">urakkamittausp.!$G$300</definedName>
    <definedName name="normiaikojensumma">urakkamittausp.!$944:$944</definedName>
    <definedName name="paisuntastia">urakkamittausp.!$C$541</definedName>
    <definedName name="patterit">urakkamittausp.!$A$564</definedName>
    <definedName name="pumput">urakkamittausp.!$C$676</definedName>
    <definedName name="purkutyö">urakkamittausp.!$844:$844</definedName>
    <definedName name="putkielementit">urakkamittausp.!$394:$394</definedName>
    <definedName name="rautarakennetyö">urakkamittausp.!$C$494</definedName>
    <definedName name="sekoittajat">urakkamittausp.!$B$771</definedName>
    <definedName name="suojaputket">urakkamittausp.!$380:$380</definedName>
    <definedName name="säätöjärjestelmä">urakkamittausp.!$I$676</definedName>
    <definedName name="tarkastuskaivo">urakkamittausp.!$J$440</definedName>
    <definedName name="_xlnm.Print_Area" localSheetId="0">urakkamittausp.!$A$35:$R$936</definedName>
    <definedName name="_xlnm.Print_Area" localSheetId="12">urakkatunnit!$A$1:$J$40</definedName>
    <definedName name="valurautaputket">urakkamittausp.!$335:$335</definedName>
    <definedName name="Valurautaset_viemärit">urakkamittausp.!$A$9</definedName>
    <definedName name="Valurautaset_viemärit_ja_painemuhviputket">urakkamittausp.!$A$9</definedName>
    <definedName name="venttiilikaivot">urakkamittausp.!$J$784</definedName>
    <definedName name="vesipostit">urakkamittausp.!$B$786</definedName>
    <definedName name="WClaitteet">urakkamittausp.!$J$741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28" i="1" l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27" i="1"/>
  <c r="U227" i="1" s="1"/>
  <c r="V227" i="1" s="1"/>
  <c r="R227" i="1" s="1"/>
  <c r="T148" i="1"/>
  <c r="T153" i="1"/>
  <c r="T154" i="1"/>
  <c r="T152" i="1"/>
  <c r="T151" i="1"/>
  <c r="T150" i="1"/>
  <c r="T149" i="1"/>
  <c r="T108" i="1"/>
  <c r="P7" i="5"/>
  <c r="P8" i="5"/>
  <c r="P9" i="5"/>
  <c r="P10" i="5"/>
  <c r="P11" i="5"/>
  <c r="P12" i="5"/>
  <c r="P13" i="5"/>
  <c r="P14" i="5"/>
  <c r="P15" i="5"/>
  <c r="P16" i="5"/>
  <c r="P6" i="5"/>
  <c r="O782" i="1"/>
  <c r="N654" i="1"/>
  <c r="N655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81" i="1"/>
  <c r="Q881" i="1"/>
  <c r="H497" i="1"/>
  <c r="H498" i="1"/>
  <c r="H503" i="1"/>
  <c r="H504" i="1"/>
  <c r="H505" i="1"/>
  <c r="H506" i="1"/>
  <c r="H509" i="1"/>
  <c r="H510" i="1"/>
  <c r="H511" i="1"/>
  <c r="H512" i="1"/>
  <c r="H514" i="1"/>
  <c r="H527" i="1"/>
  <c r="H528" i="1"/>
  <c r="H529" i="1"/>
  <c r="H530" i="1"/>
  <c r="H531" i="1"/>
  <c r="H532" i="1"/>
  <c r="H533" i="1"/>
  <c r="H534" i="1"/>
  <c r="H535" i="1"/>
  <c r="H536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67" i="1"/>
  <c r="H568" i="1"/>
  <c r="H569" i="1"/>
  <c r="H570" i="1"/>
  <c r="H571" i="1"/>
  <c r="H572" i="1"/>
  <c r="H575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43" i="1"/>
  <c r="H744" i="1"/>
  <c r="H745" i="1"/>
  <c r="H749" i="1"/>
  <c r="H751" i="1"/>
  <c r="H755" i="1"/>
  <c r="H756" i="1"/>
  <c r="H757" i="1"/>
  <c r="H758" i="1"/>
  <c r="H759" i="1"/>
  <c r="H760" i="1"/>
  <c r="H761" i="1"/>
  <c r="H773" i="1"/>
  <c r="H774" i="1"/>
  <c r="H779" i="1"/>
  <c r="H780" i="1"/>
  <c r="H781" i="1"/>
  <c r="H782" i="1"/>
  <c r="H784" i="1"/>
  <c r="H789" i="1"/>
  <c r="H790" i="1"/>
  <c r="H792" i="1"/>
  <c r="H793" i="1"/>
  <c r="H794" i="1"/>
  <c r="H795" i="1"/>
  <c r="H796" i="1"/>
  <c r="H797" i="1"/>
  <c r="H798" i="1"/>
  <c r="H799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H801" i="1" l="1"/>
  <c r="H539" i="1"/>
  <c r="I899" i="1"/>
  <c r="H556" i="1"/>
  <c r="H730" i="1"/>
  <c r="H694" i="1"/>
  <c r="H768" i="1"/>
  <c r="H585" i="1"/>
  <c r="H516" i="1" a="1"/>
  <c r="H516" i="1" s="1"/>
  <c r="Q899" i="1"/>
  <c r="Q901" i="1" l="1"/>
  <c r="T976" i="1" l="1"/>
  <c r="T977" i="1"/>
  <c r="P809" i="1"/>
  <c r="T84" i="1"/>
  <c r="U84" i="1" s="1"/>
  <c r="T83" i="1"/>
  <c r="U83" i="1" s="1"/>
  <c r="V83" i="1" s="1"/>
  <c r="R86" i="1" s="1"/>
  <c r="T72" i="1"/>
  <c r="U72" i="1" s="1"/>
  <c r="V72" i="1" s="1"/>
  <c r="R75" i="1" s="1"/>
  <c r="T70" i="1"/>
  <c r="R442" i="1"/>
  <c r="P450" i="1" s="1"/>
  <c r="R446" i="1"/>
  <c r="R447" i="1"/>
  <c r="R448" i="1"/>
  <c r="R348" i="1"/>
  <c r="D4" i="24"/>
  <c r="A13" i="24"/>
  <c r="A14" i="24"/>
  <c r="A15" i="24"/>
  <c r="A16" i="24"/>
  <c r="A17" i="24"/>
  <c r="G17" i="24"/>
  <c r="A18" i="24"/>
  <c r="A19" i="24"/>
  <c r="A20" i="24"/>
  <c r="A21" i="24"/>
  <c r="D21" i="24"/>
  <c r="F21" i="24"/>
  <c r="A22" i="24"/>
  <c r="A23" i="24"/>
  <c r="A24" i="24"/>
  <c r="A25" i="24"/>
  <c r="D25" i="24"/>
  <c r="F25" i="24" s="1"/>
  <c r="A26" i="24"/>
  <c r="A27" i="24"/>
  <c r="G27" i="24"/>
  <c r="A30" i="24"/>
  <c r="A31" i="24"/>
  <c r="D31" i="24"/>
  <c r="F31" i="24" s="1"/>
  <c r="A32" i="24"/>
  <c r="A33" i="24"/>
  <c r="G33" i="24"/>
  <c r="J33" i="24" s="1"/>
  <c r="A35" i="24"/>
  <c r="A36" i="24"/>
  <c r="D36" i="24"/>
  <c r="A37" i="24"/>
  <c r="A38" i="24"/>
  <c r="D38" i="24"/>
  <c r="F8" i="23"/>
  <c r="H8" i="23" s="1"/>
  <c r="F9" i="23"/>
  <c r="H9" i="23"/>
  <c r="F10" i="23"/>
  <c r="H10" i="23" s="1"/>
  <c r="F11" i="23"/>
  <c r="H11" i="23" s="1"/>
  <c r="F12" i="23"/>
  <c r="H12" i="23" s="1"/>
  <c r="F13" i="23"/>
  <c r="H13" i="23"/>
  <c r="H20" i="23"/>
  <c r="H21" i="23"/>
  <c r="H22" i="23"/>
  <c r="F24" i="23"/>
  <c r="C6" i="15"/>
  <c r="H21" i="15" s="1"/>
  <c r="C7" i="15"/>
  <c r="H23" i="15" s="1"/>
  <c r="C8" i="15"/>
  <c r="H25" i="15"/>
  <c r="A7" i="16"/>
  <c r="M7" i="16"/>
  <c r="H13" i="24"/>
  <c r="A8" i="16"/>
  <c r="M8" i="16"/>
  <c r="H14" i="24" s="1"/>
  <c r="A9" i="16"/>
  <c r="M9" i="16"/>
  <c r="H15" i="24" s="1"/>
  <c r="A10" i="16"/>
  <c r="M10" i="16"/>
  <c r="H16" i="24" s="1"/>
  <c r="H39" i="24" s="1"/>
  <c r="A11" i="16"/>
  <c r="M11" i="16"/>
  <c r="H17" i="24" s="1"/>
  <c r="A12" i="16"/>
  <c r="M12" i="16"/>
  <c r="H18" i="24"/>
  <c r="A13" i="16"/>
  <c r="M13" i="16"/>
  <c r="H19" i="24" s="1"/>
  <c r="J19" i="24" s="1"/>
  <c r="A14" i="16"/>
  <c r="M14" i="16"/>
  <c r="H20" i="24" s="1"/>
  <c r="A15" i="16"/>
  <c r="M15" i="16"/>
  <c r="H21" i="24" s="1"/>
  <c r="A16" i="16"/>
  <c r="M16" i="16"/>
  <c r="H22" i="24"/>
  <c r="A17" i="16"/>
  <c r="M17" i="16"/>
  <c r="H23" i="24" s="1"/>
  <c r="A18" i="16"/>
  <c r="M18" i="16"/>
  <c r="H24" i="24" s="1"/>
  <c r="A19" i="16"/>
  <c r="M19" i="16"/>
  <c r="H25" i="24" s="1"/>
  <c r="J25" i="24" s="1"/>
  <c r="A20" i="16"/>
  <c r="M20" i="16"/>
  <c r="H26" i="24"/>
  <c r="A21" i="16"/>
  <c r="M21" i="16"/>
  <c r="H27" i="24" s="1"/>
  <c r="A22" i="16"/>
  <c r="M22" i="16"/>
  <c r="H30" i="24" s="1"/>
  <c r="A23" i="16"/>
  <c r="M23" i="16"/>
  <c r="H31" i="24" s="1"/>
  <c r="J31" i="24" s="1"/>
  <c r="A24" i="16"/>
  <c r="M24" i="16"/>
  <c r="H32" i="24"/>
  <c r="A25" i="16"/>
  <c r="M25" i="16"/>
  <c r="H33" i="24" s="1"/>
  <c r="D26" i="16"/>
  <c r="E26" i="16"/>
  <c r="F26" i="16"/>
  <c r="G26" i="16"/>
  <c r="H26" i="16"/>
  <c r="I26" i="16"/>
  <c r="J26" i="16"/>
  <c r="K26" i="16"/>
  <c r="L26" i="16"/>
  <c r="M27" i="16"/>
  <c r="H10" i="33"/>
  <c r="D13" i="24" s="1"/>
  <c r="F13" i="24" s="1"/>
  <c r="I10" i="33"/>
  <c r="H11" i="33"/>
  <c r="I11" i="33"/>
  <c r="H12" i="33"/>
  <c r="D15" i="24" s="1"/>
  <c r="F15" i="24" s="1"/>
  <c r="I12" i="33"/>
  <c r="G15" i="24" s="1"/>
  <c r="J15" i="24" s="1"/>
  <c r="H13" i="33"/>
  <c r="D16" i="24"/>
  <c r="F16" i="24"/>
  <c r="I13" i="33"/>
  <c r="G16" i="24" s="1"/>
  <c r="J16" i="24" s="1"/>
  <c r="H14" i="33"/>
  <c r="D17" i="24" s="1"/>
  <c r="F17" i="24" s="1"/>
  <c r="I14" i="33"/>
  <c r="H15" i="33"/>
  <c r="D18" i="24" s="1"/>
  <c r="F18" i="24" s="1"/>
  <c r="I15" i="33"/>
  <c r="G18" i="24" s="1"/>
  <c r="J18" i="24" s="1"/>
  <c r="H16" i="33"/>
  <c r="D19" i="24" s="1"/>
  <c r="F19" i="24" s="1"/>
  <c r="I16" i="33"/>
  <c r="G19" i="24" s="1"/>
  <c r="H17" i="33"/>
  <c r="D20" i="24" s="1"/>
  <c r="F20" i="24"/>
  <c r="I17" i="33"/>
  <c r="G20" i="24" s="1"/>
  <c r="J20" i="24" s="1"/>
  <c r="H18" i="33"/>
  <c r="I18" i="33"/>
  <c r="G21" i="24" s="1"/>
  <c r="H19" i="33"/>
  <c r="D22" i="24" s="1"/>
  <c r="F22" i="24" s="1"/>
  <c r="I19" i="33"/>
  <c r="G22" i="24"/>
  <c r="H20" i="33"/>
  <c r="D23" i="24" s="1"/>
  <c r="F23" i="24" s="1"/>
  <c r="I20" i="33"/>
  <c r="G23" i="24" s="1"/>
  <c r="J23" i="24" s="1"/>
  <c r="H21" i="33"/>
  <c r="D24" i="24" s="1"/>
  <c r="F24" i="24" s="1"/>
  <c r="I21" i="33"/>
  <c r="G24" i="24" s="1"/>
  <c r="J24" i="24" s="1"/>
  <c r="H22" i="33"/>
  <c r="I22" i="33"/>
  <c r="G25" i="24" s="1"/>
  <c r="H23" i="33"/>
  <c r="D26" i="24" s="1"/>
  <c r="F26" i="24" s="1"/>
  <c r="I23" i="33"/>
  <c r="G26" i="24"/>
  <c r="J26" i="24"/>
  <c r="H24" i="33"/>
  <c r="D27" i="24" s="1"/>
  <c r="F27" i="24" s="1"/>
  <c r="I24" i="33"/>
  <c r="H26" i="33"/>
  <c r="D30" i="24"/>
  <c r="F30" i="24" s="1"/>
  <c r="I26" i="33"/>
  <c r="G30" i="24"/>
  <c r="J30" i="24" s="1"/>
  <c r="H27" i="33"/>
  <c r="I27" i="33"/>
  <c r="G31" i="24" s="1"/>
  <c r="H28" i="33"/>
  <c r="D32" i="24" s="1"/>
  <c r="F32" i="24" s="1"/>
  <c r="I28" i="33"/>
  <c r="G32" i="24"/>
  <c r="J32" i="24"/>
  <c r="H29" i="33"/>
  <c r="D33" i="24" s="1"/>
  <c r="F33" i="24" s="1"/>
  <c r="I29" i="33"/>
  <c r="H31" i="33"/>
  <c r="I31" i="33"/>
  <c r="H32" i="33"/>
  <c r="I32" i="33"/>
  <c r="G36" i="24"/>
  <c r="J36" i="24"/>
  <c r="H33" i="33"/>
  <c r="D37" i="24" s="1"/>
  <c r="I33" i="33"/>
  <c r="G37" i="24" s="1"/>
  <c r="J37" i="24" s="1"/>
  <c r="H34" i="33"/>
  <c r="I34" i="33"/>
  <c r="G38" i="24"/>
  <c r="J38" i="24" s="1"/>
  <c r="B35" i="33"/>
  <c r="E6" i="15" s="1"/>
  <c r="E9" i="15" s="1"/>
  <c r="D35" i="33"/>
  <c r="E7" i="15" s="1"/>
  <c r="B14" i="15" s="1"/>
  <c r="F35" i="33"/>
  <c r="E8" i="15" s="1"/>
  <c r="B17" i="15" s="1"/>
  <c r="M7" i="8"/>
  <c r="O7" i="8"/>
  <c r="M8" i="8"/>
  <c r="O8" i="8" s="1"/>
  <c r="D604" i="1"/>
  <c r="F604" i="1" s="1"/>
  <c r="M9" i="8"/>
  <c r="O9" i="8" s="1"/>
  <c r="M10" i="8"/>
  <c r="O10" i="8"/>
  <c r="M11" i="8"/>
  <c r="O11" i="8" s="1"/>
  <c r="M19" i="8"/>
  <c r="O19" i="8" s="1"/>
  <c r="M20" i="8"/>
  <c r="O20" i="8" s="1"/>
  <c r="M21" i="8"/>
  <c r="O21" i="8"/>
  <c r="D611" i="1" s="1"/>
  <c r="F611" i="1" s="1"/>
  <c r="M22" i="8"/>
  <c r="O22" i="8"/>
  <c r="M23" i="8"/>
  <c r="O23" i="8" s="1"/>
  <c r="M31" i="8"/>
  <c r="O31" i="8" s="1"/>
  <c r="P7" i="7"/>
  <c r="R7" i="7" s="1"/>
  <c r="P8" i="7"/>
  <c r="R8" i="7"/>
  <c r="P9" i="7"/>
  <c r="R9" i="7" s="1"/>
  <c r="P10" i="7"/>
  <c r="R10" i="7" s="1"/>
  <c r="P11" i="7"/>
  <c r="R11" i="7" s="1"/>
  <c r="P12" i="7"/>
  <c r="R12" i="7"/>
  <c r="P13" i="7"/>
  <c r="R13" i="7" s="1"/>
  <c r="P14" i="7"/>
  <c r="R14" i="7" s="1"/>
  <c r="P15" i="7"/>
  <c r="R15" i="7" s="1"/>
  <c r="P16" i="7"/>
  <c r="R16" i="7"/>
  <c r="P17" i="7"/>
  <c r="R17" i="7" s="1"/>
  <c r="P18" i="7"/>
  <c r="R18" i="7" s="1"/>
  <c r="P19" i="7"/>
  <c r="R19" i="7" s="1"/>
  <c r="P20" i="7"/>
  <c r="R20" i="7"/>
  <c r="P21" i="7"/>
  <c r="R21" i="7" s="1"/>
  <c r="P27" i="7"/>
  <c r="R27" i="7" s="1"/>
  <c r="D464" i="1" s="1" a="1"/>
  <c r="D469" i="1" s="1"/>
  <c r="F469" i="1" s="1"/>
  <c r="P28" i="7"/>
  <c r="R28" i="7" s="1"/>
  <c r="P29" i="7"/>
  <c r="R29" i="7"/>
  <c r="P30" i="7"/>
  <c r="R30" i="7" s="1"/>
  <c r="P31" i="7"/>
  <c r="R31" i="7"/>
  <c r="P32" i="7"/>
  <c r="R32" i="7" s="1"/>
  <c r="P33" i="7"/>
  <c r="R33" i="7"/>
  <c r="P34" i="7"/>
  <c r="R34" i="7" s="1"/>
  <c r="P35" i="7"/>
  <c r="R35" i="7"/>
  <c r="P36" i="7"/>
  <c r="R36" i="7" s="1"/>
  <c r="P37" i="7"/>
  <c r="R37" i="7"/>
  <c r="P38" i="7"/>
  <c r="R38" i="7" s="1"/>
  <c r="P39" i="7"/>
  <c r="R39" i="7"/>
  <c r="P40" i="7"/>
  <c r="R40" i="7" s="1"/>
  <c r="P41" i="7"/>
  <c r="R41" i="7"/>
  <c r="R6" i="5"/>
  <c r="R7" i="5"/>
  <c r="R11" i="5"/>
  <c r="R12" i="5"/>
  <c r="R13" i="5"/>
  <c r="G436" i="1" s="1"/>
  <c r="I436" i="1" s="1"/>
  <c r="R14" i="5"/>
  <c r="G437" i="1" s="1"/>
  <c r="I437" i="1" s="1"/>
  <c r="R15" i="5"/>
  <c r="G438" i="1" s="1"/>
  <c r="I438" i="1" s="1"/>
  <c r="R16" i="5"/>
  <c r="G439" i="1" s="1"/>
  <c r="I439" i="1" s="1"/>
  <c r="P25" i="5"/>
  <c r="R25" i="5" s="1"/>
  <c r="P26" i="5"/>
  <c r="R26" i="5" s="1"/>
  <c r="P27" i="5"/>
  <c r="R27" i="5"/>
  <c r="P28" i="5"/>
  <c r="R28" i="5" s="1"/>
  <c r="P29" i="5"/>
  <c r="R29" i="5" s="1"/>
  <c r="P30" i="5"/>
  <c r="R30" i="5" s="1"/>
  <c r="P31" i="5"/>
  <c r="R31" i="5" s="1"/>
  <c r="P32" i="5"/>
  <c r="R32" i="5" s="1"/>
  <c r="D436" i="1" s="1"/>
  <c r="F436" i="1" s="1"/>
  <c r="P33" i="5"/>
  <c r="R33" i="5" s="1"/>
  <c r="D437" i="1" s="1"/>
  <c r="F437" i="1" s="1"/>
  <c r="P34" i="5"/>
  <c r="R34" i="5" s="1"/>
  <c r="D438" i="1" s="1"/>
  <c r="F438" i="1" s="1"/>
  <c r="P35" i="5"/>
  <c r="R35" i="5" s="1"/>
  <c r="D439" i="1" s="1"/>
  <c r="F439" i="1" s="1"/>
  <c r="P6" i="36"/>
  <c r="R6" i="36" s="1"/>
  <c r="P7" i="36"/>
  <c r="R7" i="36" s="1"/>
  <c r="P8" i="36"/>
  <c r="R8" i="36" s="1"/>
  <c r="P9" i="36"/>
  <c r="R9" i="36" s="1"/>
  <c r="G343" i="1" s="1"/>
  <c r="I343" i="1" s="1"/>
  <c r="P10" i="36"/>
  <c r="R10" i="36"/>
  <c r="P11" i="36"/>
  <c r="R11" i="36" s="1"/>
  <c r="P12" i="36"/>
  <c r="R12" i="36" s="1"/>
  <c r="P13" i="36"/>
  <c r="R13" i="36" s="1"/>
  <c r="P14" i="36"/>
  <c r="R14" i="36" s="1"/>
  <c r="P15" i="36"/>
  <c r="R15" i="36" s="1"/>
  <c r="P16" i="36"/>
  <c r="R16" i="36" s="1"/>
  <c r="O8" i="32"/>
  <c r="Q8" i="32" s="1"/>
  <c r="K303" i="1" s="1"/>
  <c r="M303" i="1" s="1"/>
  <c r="O9" i="32"/>
  <c r="Q9" i="32" s="1"/>
  <c r="O11" i="32"/>
  <c r="Q11" i="32" s="1"/>
  <c r="O13" i="32"/>
  <c r="Q13" i="32" s="1"/>
  <c r="O16" i="32"/>
  <c r="Q16" i="32" s="1"/>
  <c r="O17" i="32"/>
  <c r="Q17" i="32" s="1"/>
  <c r="O18" i="32"/>
  <c r="Q18" i="32"/>
  <c r="O19" i="32"/>
  <c r="Q19" i="32" s="1"/>
  <c r="O5" i="31"/>
  <c r="Q5" i="31"/>
  <c r="O6" i="31"/>
  <c r="Q6" i="31" s="1"/>
  <c r="O7" i="31"/>
  <c r="Q7" i="31" s="1"/>
  <c r="F267" i="1" s="1"/>
  <c r="H267" i="1" s="1"/>
  <c r="O8" i="31"/>
  <c r="Q8" i="31" s="1"/>
  <c r="F268" i="1" s="1"/>
  <c r="H268" i="1" s="1"/>
  <c r="O9" i="31"/>
  <c r="Q9" i="31" s="1"/>
  <c r="F269" i="1" s="1"/>
  <c r="H269" i="1" s="1"/>
  <c r="O10" i="31"/>
  <c r="Q10" i="31" s="1"/>
  <c r="O11" i="31"/>
  <c r="Q11" i="31" s="1"/>
  <c r="F271" i="1" s="1"/>
  <c r="H271" i="1" s="1"/>
  <c r="O12" i="31"/>
  <c r="Q12" i="31" s="1"/>
  <c r="F272" i="1" s="1"/>
  <c r="H272" i="1" s="1"/>
  <c r="O13" i="31"/>
  <c r="Q13" i="31" s="1"/>
  <c r="O14" i="31"/>
  <c r="Q14" i="31"/>
  <c r="O22" i="31"/>
  <c r="Q22" i="31" s="1"/>
  <c r="O6" i="35"/>
  <c r="Q6" i="35" s="1"/>
  <c r="O7" i="35"/>
  <c r="Q7" i="35" s="1"/>
  <c r="O8" i="35"/>
  <c r="Q8" i="35" s="1"/>
  <c r="O9" i="35"/>
  <c r="Q9" i="35" s="1"/>
  <c r="F230" i="1"/>
  <c r="H230" i="1" s="1"/>
  <c r="O10" i="35"/>
  <c r="Q10" i="35" s="1"/>
  <c r="O11" i="35"/>
  <c r="Q11" i="35"/>
  <c r="F232" i="1" s="1"/>
  <c r="H232" i="1" s="1"/>
  <c r="O12" i="35"/>
  <c r="Q12" i="35" s="1"/>
  <c r="O13" i="35"/>
  <c r="Q13" i="35" s="1"/>
  <c r="O14" i="35"/>
  <c r="Q14" i="35" s="1"/>
  <c r="O15" i="35"/>
  <c r="Q15" i="35"/>
  <c r="O16" i="35"/>
  <c r="Q16" i="35" s="1"/>
  <c r="O17" i="35"/>
  <c r="Q17" i="35"/>
  <c r="O18" i="35"/>
  <c r="Q18" i="35" s="1"/>
  <c r="O19" i="35"/>
  <c r="Q19" i="35"/>
  <c r="F240" i="1" s="1"/>
  <c r="H240" i="1" s="1"/>
  <c r="O20" i="35"/>
  <c r="Q20" i="35"/>
  <c r="O21" i="35"/>
  <c r="Q21" i="35" s="1"/>
  <c r="O23" i="35"/>
  <c r="Q23" i="35"/>
  <c r="O5" i="4"/>
  <c r="Q5" i="4" s="1"/>
  <c r="O6" i="4"/>
  <c r="Q6" i="4"/>
  <c r="O7" i="4"/>
  <c r="Q7" i="4" s="1"/>
  <c r="O8" i="4"/>
  <c r="Q8" i="4"/>
  <c r="O9" i="4"/>
  <c r="Q9" i="4" s="1"/>
  <c r="O10" i="4"/>
  <c r="Q10" i="4"/>
  <c r="O11" i="4"/>
  <c r="Q11" i="4" s="1"/>
  <c r="O12" i="4"/>
  <c r="Q12" i="4"/>
  <c r="O13" i="4"/>
  <c r="Q13" i="4" s="1"/>
  <c r="O14" i="4"/>
  <c r="Q14" i="4"/>
  <c r="O15" i="4"/>
  <c r="Q15" i="4" s="1"/>
  <c r="O16" i="4"/>
  <c r="Q16" i="4"/>
  <c r="O17" i="4"/>
  <c r="Q17" i="4" s="1"/>
  <c r="O18" i="4"/>
  <c r="Q18" i="4"/>
  <c r="O19" i="4"/>
  <c r="Q19" i="4" s="1"/>
  <c r="O20" i="4"/>
  <c r="Q20" i="4"/>
  <c r="F204" i="1" s="1"/>
  <c r="H204" i="1" s="1"/>
  <c r="O22" i="4"/>
  <c r="Q22" i="4" s="1"/>
  <c r="O5" i="34"/>
  <c r="Q5" i="34" s="1"/>
  <c r="F147" i="1" s="1"/>
  <c r="H147" i="1" s="1"/>
  <c r="O6" i="34"/>
  <c r="Q6" i="34" s="1"/>
  <c r="F148" i="1" s="1"/>
  <c r="H148" i="1" s="1"/>
  <c r="O7" i="34"/>
  <c r="Q7" i="34" s="1"/>
  <c r="O8" i="34"/>
  <c r="Q8" i="34"/>
  <c r="F150" i="1" s="1"/>
  <c r="H150" i="1" s="1"/>
  <c r="O9" i="34"/>
  <c r="Q9" i="34" s="1"/>
  <c r="F151" i="1" s="1"/>
  <c r="H151" i="1" s="1"/>
  <c r="O10" i="34"/>
  <c r="Q10" i="34"/>
  <c r="F152" i="1" s="1"/>
  <c r="H152" i="1" s="1"/>
  <c r="O11" i="34"/>
  <c r="Q11" i="34" s="1"/>
  <c r="O5" i="3"/>
  <c r="Q5" i="3"/>
  <c r="O6" i="3"/>
  <c r="Q6" i="3" s="1"/>
  <c r="O7" i="3"/>
  <c r="Q7" i="3"/>
  <c r="O8" i="3"/>
  <c r="Q8" i="3" s="1"/>
  <c r="O9" i="3"/>
  <c r="Q9" i="3"/>
  <c r="O10" i="3"/>
  <c r="Q10" i="3" s="1"/>
  <c r="O11" i="3"/>
  <c r="Q11" i="3"/>
  <c r="O12" i="3"/>
  <c r="Q12" i="3" s="1"/>
  <c r="O13" i="3"/>
  <c r="Q13" i="3"/>
  <c r="O14" i="3"/>
  <c r="Q14" i="3" s="1"/>
  <c r="O15" i="3"/>
  <c r="Q15" i="3"/>
  <c r="O16" i="3"/>
  <c r="Q16" i="3" s="1"/>
  <c r="O17" i="3"/>
  <c r="Q17" i="3"/>
  <c r="O18" i="3"/>
  <c r="Q18" i="3" s="1"/>
  <c r="O19" i="3"/>
  <c r="Q19" i="3"/>
  <c r="O5" i="2"/>
  <c r="Q5" i="2" s="1"/>
  <c r="F73" i="1" s="1"/>
  <c r="H73" i="1" s="1"/>
  <c r="O6" i="2"/>
  <c r="Q6" i="2" s="1"/>
  <c r="F74" i="1" s="1"/>
  <c r="H74" i="1" s="1"/>
  <c r="O7" i="2"/>
  <c r="Q7" i="2" s="1"/>
  <c r="F75" i="1" s="1"/>
  <c r="H75" i="1" s="1"/>
  <c r="O8" i="2"/>
  <c r="Q8" i="2" s="1"/>
  <c r="F76" i="1" s="1"/>
  <c r="H76" i="1" s="1"/>
  <c r="O9" i="2"/>
  <c r="Q9" i="2" s="1"/>
  <c r="F77" i="1" s="1"/>
  <c r="H77" i="1" s="1"/>
  <c r="O10" i="2"/>
  <c r="Q10" i="2" s="1"/>
  <c r="F78" i="1" s="1"/>
  <c r="H78" i="1" s="1"/>
  <c r="O11" i="2"/>
  <c r="Q11" i="2" s="1"/>
  <c r="F79" i="1" s="1"/>
  <c r="H79" i="1" s="1"/>
  <c r="O12" i="2"/>
  <c r="Q12" i="2" s="1"/>
  <c r="F80" i="1" s="1"/>
  <c r="H80" i="1" s="1"/>
  <c r="O13" i="2"/>
  <c r="Q13" i="2" s="1"/>
  <c r="F81" i="1" s="1"/>
  <c r="H81" i="1" s="1"/>
  <c r="O14" i="2"/>
  <c r="Q14" i="2" s="1"/>
  <c r="F82" i="1" s="1"/>
  <c r="H82" i="1" s="1"/>
  <c r="O15" i="2"/>
  <c r="Q15" i="2" s="1"/>
  <c r="F83" i="1" s="1"/>
  <c r="H83" i="1" s="1"/>
  <c r="O16" i="2"/>
  <c r="Q16" i="2" s="1"/>
  <c r="F84" i="1" s="1"/>
  <c r="H84" i="1" s="1"/>
  <c r="O17" i="2"/>
  <c r="Q17" i="2" s="1"/>
  <c r="F85" i="1" s="1"/>
  <c r="H85" i="1" s="1"/>
  <c r="O18" i="2"/>
  <c r="Q18" i="2" s="1"/>
  <c r="F86" i="1" s="1"/>
  <c r="H86" i="1" s="1"/>
  <c r="O19" i="2"/>
  <c r="Q19" i="2" s="1"/>
  <c r="F87" i="1" s="1"/>
  <c r="H87" i="1" s="1"/>
  <c r="T71" i="1"/>
  <c r="U71" i="1" s="1"/>
  <c r="V71" i="1" s="1"/>
  <c r="R74" i="1" s="1"/>
  <c r="T73" i="1"/>
  <c r="U73" i="1" s="1"/>
  <c r="T74" i="1"/>
  <c r="U74" i="1" s="1"/>
  <c r="T75" i="1"/>
  <c r="U75" i="1" s="1"/>
  <c r="V75" i="1" s="1"/>
  <c r="R78" i="1" s="1"/>
  <c r="T76" i="1"/>
  <c r="U76" i="1" s="1"/>
  <c r="V76" i="1" s="1"/>
  <c r="R79" i="1" s="1"/>
  <c r="T77" i="1"/>
  <c r="U77" i="1" s="1"/>
  <c r="T78" i="1"/>
  <c r="U78" i="1" s="1"/>
  <c r="T79" i="1"/>
  <c r="U79" i="1" s="1"/>
  <c r="V79" i="1" s="1"/>
  <c r="R82" i="1" s="1"/>
  <c r="T80" i="1"/>
  <c r="U80" i="1" s="1"/>
  <c r="V80" i="1" s="1"/>
  <c r="R83" i="1" s="1"/>
  <c r="T81" i="1"/>
  <c r="U81" i="1" s="1"/>
  <c r="V81" i="1" s="1"/>
  <c r="R84" i="1" s="1"/>
  <c r="T82" i="1"/>
  <c r="U82" i="1" s="1"/>
  <c r="U108" i="1"/>
  <c r="V108" i="1" s="1"/>
  <c r="R107" i="1" s="1"/>
  <c r="T109" i="1"/>
  <c r="U109" i="1" s="1"/>
  <c r="V109" i="1" s="1"/>
  <c r="R108" i="1" s="1"/>
  <c r="T110" i="1"/>
  <c r="U110" i="1" s="1"/>
  <c r="V110" i="1" s="1"/>
  <c r="R109" i="1" s="1"/>
  <c r="T111" i="1"/>
  <c r="U111" i="1" s="1"/>
  <c r="V111" i="1" s="1"/>
  <c r="R110" i="1" s="1"/>
  <c r="T112" i="1"/>
  <c r="U112" i="1" s="1"/>
  <c r="T113" i="1"/>
  <c r="T114" i="1"/>
  <c r="U114" i="1" s="1"/>
  <c r="T115" i="1"/>
  <c r="U115" i="1" s="1"/>
  <c r="V115" i="1" s="1"/>
  <c r="R114" i="1" s="1"/>
  <c r="T116" i="1"/>
  <c r="U116" i="1" s="1"/>
  <c r="V116" i="1" s="1"/>
  <c r="R115" i="1" s="1"/>
  <c r="T117" i="1"/>
  <c r="U117" i="1" s="1"/>
  <c r="V117" i="1" s="1"/>
  <c r="R116" i="1" s="1"/>
  <c r="T118" i="1"/>
  <c r="U118" i="1" s="1"/>
  <c r="V118" i="1" s="1"/>
  <c r="R117" i="1" s="1"/>
  <c r="T119" i="1"/>
  <c r="U119" i="1" s="1"/>
  <c r="V119" i="1" s="1"/>
  <c r="R118" i="1" s="1"/>
  <c r="T120" i="1"/>
  <c r="U120" i="1" s="1"/>
  <c r="V120" i="1" s="1"/>
  <c r="R119" i="1" s="1"/>
  <c r="T121" i="1"/>
  <c r="U121" i="1" s="1"/>
  <c r="V121" i="1" s="1"/>
  <c r="R120" i="1" s="1"/>
  <c r="T122" i="1"/>
  <c r="U122" i="1" s="1"/>
  <c r="V122" i="1" s="1"/>
  <c r="R121" i="1" s="1"/>
  <c r="F149" i="1"/>
  <c r="H149" i="1" s="1"/>
  <c r="U150" i="1"/>
  <c r="V150" i="1" s="1"/>
  <c r="R149" i="1" s="1"/>
  <c r="U151" i="1"/>
  <c r="V151" i="1" s="1"/>
  <c r="R150" i="1" s="1"/>
  <c r="F153" i="1"/>
  <c r="H153" i="1" s="1"/>
  <c r="U153" i="1"/>
  <c r="V153" i="1" s="1"/>
  <c r="R152" i="1" s="1"/>
  <c r="U154" i="1"/>
  <c r="T187" i="1"/>
  <c r="U187" i="1" s="1"/>
  <c r="V187" i="1" s="1"/>
  <c r="R189" i="1" s="1"/>
  <c r="T188" i="1"/>
  <c r="U188" i="1" s="1"/>
  <c r="V188" i="1" s="1"/>
  <c r="R190" i="1" s="1"/>
  <c r="T189" i="1"/>
  <c r="U189" i="1" s="1"/>
  <c r="V189" i="1" s="1"/>
  <c r="R191" i="1" s="1"/>
  <c r="T190" i="1"/>
  <c r="U190" i="1" s="1"/>
  <c r="T191" i="1"/>
  <c r="U191" i="1" s="1"/>
  <c r="V191" i="1" s="1"/>
  <c r="R193" i="1" s="1"/>
  <c r="T192" i="1"/>
  <c r="U192" i="1" s="1"/>
  <c r="V192" i="1" s="1"/>
  <c r="R194" i="1" s="1"/>
  <c r="T193" i="1"/>
  <c r="U193" i="1" s="1"/>
  <c r="V193" i="1" s="1"/>
  <c r="R195" i="1" s="1"/>
  <c r="T194" i="1"/>
  <c r="U194" i="1" s="1"/>
  <c r="T195" i="1"/>
  <c r="U195" i="1" s="1"/>
  <c r="V195" i="1" s="1"/>
  <c r="R197" i="1" s="1"/>
  <c r="T196" i="1"/>
  <c r="U196" i="1" s="1"/>
  <c r="T197" i="1"/>
  <c r="U197" i="1" s="1"/>
  <c r="V197" i="1" s="1"/>
  <c r="R199" i="1" s="1"/>
  <c r="T198" i="1"/>
  <c r="T199" i="1"/>
  <c r="U199" i="1" s="1"/>
  <c r="V199" i="1" s="1"/>
  <c r="R201" i="1" s="1"/>
  <c r="T200" i="1"/>
  <c r="U200" i="1" s="1"/>
  <c r="V200" i="1" s="1"/>
  <c r="R202" i="1" s="1"/>
  <c r="T201" i="1"/>
  <c r="T202" i="1"/>
  <c r="F203" i="1"/>
  <c r="H203" i="1" s="1"/>
  <c r="F205" i="1"/>
  <c r="H205" i="1" s="1"/>
  <c r="F227" i="1"/>
  <c r="H227" i="1" s="1"/>
  <c r="F228" i="1"/>
  <c r="H228" i="1" s="1"/>
  <c r="U228" i="1"/>
  <c r="V228" i="1" s="1"/>
  <c r="R228" i="1" s="1"/>
  <c r="F229" i="1"/>
  <c r="H229" i="1" s="1"/>
  <c r="U229" i="1"/>
  <c r="V229" i="1" s="1"/>
  <c r="R229" i="1" s="1"/>
  <c r="F231" i="1"/>
  <c r="H231" i="1" s="1"/>
  <c r="U231" i="1"/>
  <c r="F233" i="1"/>
  <c r="H233" i="1" s="1"/>
  <c r="U233" i="1"/>
  <c r="V233" i="1" s="1"/>
  <c r="R233" i="1" s="1"/>
  <c r="F234" i="1"/>
  <c r="H234" i="1" s="1"/>
  <c r="U234" i="1"/>
  <c r="V234" i="1" s="1"/>
  <c r="R234" i="1" s="1"/>
  <c r="F235" i="1"/>
  <c r="H235" i="1" s="1"/>
  <c r="U235" i="1"/>
  <c r="V235" i="1" s="1"/>
  <c r="R235" i="1" s="1"/>
  <c r="F236" i="1"/>
  <c r="H236" i="1" s="1"/>
  <c r="U236" i="1"/>
  <c r="V236" i="1" s="1"/>
  <c r="R236" i="1" s="1"/>
  <c r="F237" i="1"/>
  <c r="H237" i="1" s="1"/>
  <c r="U237" i="1"/>
  <c r="F238" i="1"/>
  <c r="H238" i="1" s="1"/>
  <c r="U238" i="1"/>
  <c r="F239" i="1"/>
  <c r="H239" i="1" s="1"/>
  <c r="U239" i="1"/>
  <c r="U240" i="1"/>
  <c r="F241" i="1"/>
  <c r="H241" i="1" s="1"/>
  <c r="U241" i="1"/>
  <c r="V241" i="1" s="1"/>
  <c r="R241" i="1" s="1"/>
  <c r="F242" i="1"/>
  <c r="H242" i="1" s="1"/>
  <c r="U242" i="1"/>
  <c r="V242" i="1" s="1"/>
  <c r="R242" i="1" s="1"/>
  <c r="F243" i="1"/>
  <c r="H243" i="1" s="1"/>
  <c r="U243" i="1"/>
  <c r="V243" i="1" s="1"/>
  <c r="F265" i="1"/>
  <c r="H265" i="1" s="1"/>
  <c r="T265" i="1"/>
  <c r="U265" i="1" s="1"/>
  <c r="F266" i="1"/>
  <c r="H266" i="1" s="1"/>
  <c r="T266" i="1"/>
  <c r="U266" i="1" s="1"/>
  <c r="T267" i="1"/>
  <c r="U267" i="1" s="1"/>
  <c r="V267" i="1" s="1"/>
  <c r="R267" i="1" s="1"/>
  <c r="T268" i="1"/>
  <c r="U268" i="1" s="1"/>
  <c r="V268" i="1" s="1"/>
  <c r="R268" i="1" s="1"/>
  <c r="T269" i="1"/>
  <c r="U269" i="1" s="1"/>
  <c r="V269" i="1" s="1"/>
  <c r="R269" i="1" s="1"/>
  <c r="F270" i="1"/>
  <c r="H270" i="1" s="1"/>
  <c r="T270" i="1"/>
  <c r="T271" i="1"/>
  <c r="U271" i="1" s="1"/>
  <c r="V271" i="1" s="1"/>
  <c r="R271" i="1" s="1"/>
  <c r="T272" i="1"/>
  <c r="U272" i="1" s="1"/>
  <c r="V272" i="1" s="1"/>
  <c r="R272" i="1" s="1"/>
  <c r="F273" i="1"/>
  <c r="H273" i="1" s="1"/>
  <c r="T273" i="1"/>
  <c r="U273" i="1" s="1"/>
  <c r="V273" i="1" s="1"/>
  <c r="R273" i="1" s="1"/>
  <c r="F274" i="1"/>
  <c r="H274" i="1" s="1"/>
  <c r="T274" i="1"/>
  <c r="F275" i="1"/>
  <c r="H275" i="1" s="1"/>
  <c r="K304" i="1"/>
  <c r="M304" i="1" s="1"/>
  <c r="K306" i="1"/>
  <c r="M306" i="1" s="1"/>
  <c r="K308" i="1"/>
  <c r="M308" i="1" s="1"/>
  <c r="K311" i="1"/>
  <c r="M311" i="1" s="1"/>
  <c r="K312" i="1"/>
  <c r="M312" i="1" s="1"/>
  <c r="K313" i="1"/>
  <c r="M313" i="1" s="1"/>
  <c r="K314" i="1"/>
  <c r="M314" i="1" s="1"/>
  <c r="M319" i="1"/>
  <c r="M320" i="1"/>
  <c r="M321" i="1"/>
  <c r="M322" i="1"/>
  <c r="G340" i="1"/>
  <c r="I340" i="1" s="1"/>
  <c r="T340" i="1"/>
  <c r="U340" i="1" s="1"/>
  <c r="G341" i="1"/>
  <c r="I341" i="1" s="1"/>
  <c r="T341" i="1"/>
  <c r="U341" i="1" s="1"/>
  <c r="G342" i="1"/>
  <c r="I342" i="1" s="1"/>
  <c r="T342" i="1"/>
  <c r="U342" i="1" s="1"/>
  <c r="V342" i="1" s="1"/>
  <c r="R342" i="1" s="1"/>
  <c r="T343" i="1"/>
  <c r="U343" i="1" s="1"/>
  <c r="G344" i="1"/>
  <c r="I344" i="1" s="1"/>
  <c r="T344" i="1"/>
  <c r="U344" i="1" s="1"/>
  <c r="V344" i="1" s="1"/>
  <c r="R344" i="1" s="1"/>
  <c r="R346" i="1"/>
  <c r="R347" i="1"/>
  <c r="F368" i="1"/>
  <c r="F369" i="1"/>
  <c r="F370" i="1"/>
  <c r="F371" i="1"/>
  <c r="F373" i="1"/>
  <c r="F374" i="1"/>
  <c r="F375" i="1"/>
  <c r="F377" i="1"/>
  <c r="F378" i="1"/>
  <c r="F379" i="1"/>
  <c r="F380" i="1"/>
  <c r="J369" i="1"/>
  <c r="M369" i="1"/>
  <c r="J370" i="1"/>
  <c r="M370" i="1"/>
  <c r="J371" i="1"/>
  <c r="M371" i="1"/>
  <c r="J378" i="1"/>
  <c r="M378" i="1"/>
  <c r="J379" i="1"/>
  <c r="M379" i="1"/>
  <c r="J380" i="1"/>
  <c r="M380" i="1"/>
  <c r="F397" i="1"/>
  <c r="I397" i="1"/>
  <c r="F398" i="1"/>
  <c r="I398" i="1"/>
  <c r="F399" i="1"/>
  <c r="I399" i="1"/>
  <c r="F400" i="1"/>
  <c r="I400" i="1"/>
  <c r="F401" i="1"/>
  <c r="I401" i="1"/>
  <c r="F402" i="1"/>
  <c r="I402" i="1"/>
  <c r="F403" i="1"/>
  <c r="I403" i="1"/>
  <c r="F404" i="1"/>
  <c r="I404" i="1"/>
  <c r="F405" i="1"/>
  <c r="I405" i="1"/>
  <c r="F406" i="1"/>
  <c r="I406" i="1"/>
  <c r="F407" i="1"/>
  <c r="I407" i="1"/>
  <c r="N397" i="1"/>
  <c r="Q397" i="1"/>
  <c r="N398" i="1"/>
  <c r="Q398" i="1"/>
  <c r="N399" i="1"/>
  <c r="Q399" i="1"/>
  <c r="N400" i="1"/>
  <c r="Q400" i="1"/>
  <c r="N401" i="1"/>
  <c r="Q401" i="1"/>
  <c r="N402" i="1"/>
  <c r="Q402" i="1"/>
  <c r="O412" i="1"/>
  <c r="O413" i="1"/>
  <c r="D429" i="1" a="1"/>
  <c r="T429" i="1"/>
  <c r="U429" i="1" s="1"/>
  <c r="V429" i="1" s="1"/>
  <c r="R429" i="1" s="1"/>
  <c r="T430" i="1"/>
  <c r="U430" i="1" s="1"/>
  <c r="T431" i="1"/>
  <c r="U431" i="1" s="1"/>
  <c r="V431" i="1" s="1"/>
  <c r="R431" i="1" s="1"/>
  <c r="T432" i="1"/>
  <c r="U432" i="1" s="1"/>
  <c r="V432" i="1" s="1"/>
  <c r="R432" i="1" s="1"/>
  <c r="T433" i="1"/>
  <c r="U433" i="1" s="1"/>
  <c r="V433" i="1" s="1"/>
  <c r="R433" i="1" s="1"/>
  <c r="T434" i="1"/>
  <c r="U434" i="1" s="1"/>
  <c r="V434" i="1" s="1"/>
  <c r="R434" i="1" s="1"/>
  <c r="T435" i="1"/>
  <c r="U435" i="1" s="1"/>
  <c r="V435" i="1" s="1"/>
  <c r="R435" i="1" s="1"/>
  <c r="T436" i="1"/>
  <c r="T437" i="1"/>
  <c r="U437" i="1" s="1"/>
  <c r="V437" i="1" s="1"/>
  <c r="R437" i="1" s="1"/>
  <c r="T438" i="1"/>
  <c r="U438" i="1" s="1"/>
  <c r="V438" i="1" s="1"/>
  <c r="R438" i="1" s="1"/>
  <c r="T439" i="1"/>
  <c r="R443" i="1"/>
  <c r="R444" i="1"/>
  <c r="R445" i="1"/>
  <c r="T464" i="1"/>
  <c r="U464" i="1" s="1"/>
  <c r="V464" i="1" s="1"/>
  <c r="R464" i="1" s="1"/>
  <c r="T465" i="1"/>
  <c r="U465" i="1" s="1"/>
  <c r="T466" i="1"/>
  <c r="U466" i="1" s="1"/>
  <c r="T467" i="1"/>
  <c r="U467" i="1" s="1"/>
  <c r="V467" i="1" s="1"/>
  <c r="R467" i="1" s="1"/>
  <c r="T468" i="1"/>
  <c r="U468" i="1" s="1"/>
  <c r="V468" i="1" s="1"/>
  <c r="R468" i="1" s="1"/>
  <c r="T469" i="1"/>
  <c r="U469" i="1" s="1"/>
  <c r="V469" i="1" s="1"/>
  <c r="R469" i="1" s="1"/>
  <c r="T470" i="1"/>
  <c r="U470" i="1" s="1"/>
  <c r="T471" i="1"/>
  <c r="U471" i="1" s="1"/>
  <c r="V471" i="1" s="1"/>
  <c r="R471" i="1" s="1"/>
  <c r="T472" i="1"/>
  <c r="T473" i="1"/>
  <c r="U473" i="1" s="1"/>
  <c r="T474" i="1"/>
  <c r="T475" i="1"/>
  <c r="U475" i="1" s="1"/>
  <c r="V475" i="1" s="1"/>
  <c r="R475" i="1" s="1"/>
  <c r="T476" i="1"/>
  <c r="U476" i="1" s="1"/>
  <c r="T477" i="1"/>
  <c r="U477" i="1" s="1"/>
  <c r="V477" i="1" s="1"/>
  <c r="R477" i="1" s="1"/>
  <c r="T478" i="1"/>
  <c r="U478" i="1" s="1"/>
  <c r="V478" i="1" s="1"/>
  <c r="R478" i="1" s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K567" i="1"/>
  <c r="N567" i="1"/>
  <c r="K568" i="1"/>
  <c r="N568" i="1"/>
  <c r="K569" i="1"/>
  <c r="N569" i="1"/>
  <c r="K570" i="1"/>
  <c r="N570" i="1"/>
  <c r="K571" i="1"/>
  <c r="N571" i="1"/>
  <c r="K572" i="1"/>
  <c r="N572" i="1"/>
  <c r="D603" i="1"/>
  <c r="F603" i="1" s="1"/>
  <c r="I603" i="1"/>
  <c r="M603" i="1"/>
  <c r="O603" i="1" s="1"/>
  <c r="O607" i="1" s="1"/>
  <c r="I604" i="1"/>
  <c r="D605" i="1"/>
  <c r="F605" i="1" s="1"/>
  <c r="I605" i="1"/>
  <c r="D609" i="1"/>
  <c r="F609" i="1" s="1"/>
  <c r="I609" i="1"/>
  <c r="D610" i="1"/>
  <c r="F610" i="1" s="1"/>
  <c r="I610" i="1"/>
  <c r="I611" i="1"/>
  <c r="R647" i="1"/>
  <c r="F646" i="1"/>
  <c r="J646" i="1"/>
  <c r="N646" i="1"/>
  <c r="F647" i="1"/>
  <c r="J647" i="1"/>
  <c r="N647" i="1"/>
  <c r="F648" i="1"/>
  <c r="J648" i="1"/>
  <c r="N648" i="1"/>
  <c r="F649" i="1"/>
  <c r="J649" i="1"/>
  <c r="N649" i="1"/>
  <c r="F650" i="1"/>
  <c r="J650" i="1"/>
  <c r="N650" i="1"/>
  <c r="F651" i="1"/>
  <c r="J651" i="1"/>
  <c r="N651" i="1"/>
  <c r="J652" i="1"/>
  <c r="N652" i="1"/>
  <c r="J653" i="1"/>
  <c r="N653" i="1"/>
  <c r="P680" i="1"/>
  <c r="P681" i="1"/>
  <c r="P682" i="1"/>
  <c r="P683" i="1"/>
  <c r="P684" i="1"/>
  <c r="P687" i="1"/>
  <c r="P688" i="1"/>
  <c r="P689" i="1"/>
  <c r="P690" i="1"/>
  <c r="P691" i="1"/>
  <c r="P692" i="1"/>
  <c r="O743" i="1"/>
  <c r="O744" i="1"/>
  <c r="O745" i="1"/>
  <c r="O746" i="1"/>
  <c r="O749" i="1"/>
  <c r="O750" i="1"/>
  <c r="O751" i="1"/>
  <c r="O755" i="1"/>
  <c r="O760" i="1"/>
  <c r="O761" i="1"/>
  <c r="O762" i="1"/>
  <c r="O766" i="1"/>
  <c r="O773" i="1"/>
  <c r="O774" i="1"/>
  <c r="O775" i="1"/>
  <c r="O781" i="1"/>
  <c r="O788" i="1"/>
  <c r="O789" i="1"/>
  <c r="O790" i="1"/>
  <c r="O791" i="1"/>
  <c r="O792" i="1"/>
  <c r="O793" i="1"/>
  <c r="O794" i="1"/>
  <c r="O795" i="1"/>
  <c r="O796" i="1"/>
  <c r="O797" i="1"/>
  <c r="O798" i="1"/>
  <c r="E809" i="1"/>
  <c r="I809" i="1"/>
  <c r="M809" i="1"/>
  <c r="E810" i="1"/>
  <c r="I810" i="1"/>
  <c r="M810" i="1"/>
  <c r="P810" i="1"/>
  <c r="E811" i="1"/>
  <c r="I811" i="1"/>
  <c r="M811" i="1"/>
  <c r="P811" i="1"/>
  <c r="E812" i="1"/>
  <c r="I812" i="1"/>
  <c r="M812" i="1"/>
  <c r="P812" i="1"/>
  <c r="E813" i="1"/>
  <c r="I813" i="1"/>
  <c r="P813" i="1"/>
  <c r="F825" i="1"/>
  <c r="K825" i="1"/>
  <c r="N825" i="1"/>
  <c r="F826" i="1"/>
  <c r="K826" i="1"/>
  <c r="N826" i="1"/>
  <c r="F827" i="1"/>
  <c r="K827" i="1"/>
  <c r="N827" i="1"/>
  <c r="F828" i="1"/>
  <c r="K828" i="1"/>
  <c r="N828" i="1"/>
  <c r="F829" i="1"/>
  <c r="K829" i="1"/>
  <c r="N829" i="1"/>
  <c r="F830" i="1"/>
  <c r="K830" i="1"/>
  <c r="N830" i="1"/>
  <c r="F831" i="1"/>
  <c r="K831" i="1"/>
  <c r="N831" i="1"/>
  <c r="F847" i="1"/>
  <c r="L847" i="1"/>
  <c r="R847" i="1"/>
  <c r="F848" i="1"/>
  <c r="L848" i="1"/>
  <c r="R848" i="1"/>
  <c r="F849" i="1"/>
  <c r="L849" i="1"/>
  <c r="R849" i="1"/>
  <c r="F850" i="1"/>
  <c r="L850" i="1"/>
  <c r="R850" i="1"/>
  <c r="F851" i="1"/>
  <c r="L851" i="1"/>
  <c r="R851" i="1"/>
  <c r="F852" i="1"/>
  <c r="L852" i="1"/>
  <c r="R852" i="1"/>
  <c r="F853" i="1"/>
  <c r="L853" i="1"/>
  <c r="R853" i="1"/>
  <c r="F854" i="1"/>
  <c r="L854" i="1"/>
  <c r="R854" i="1"/>
  <c r="F855" i="1"/>
  <c r="L855" i="1"/>
  <c r="R855" i="1"/>
  <c r="F856" i="1"/>
  <c r="L856" i="1"/>
  <c r="R856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G35" i="24"/>
  <c r="J35" i="24" s="1"/>
  <c r="D7" i="24" s="1"/>
  <c r="H14" i="23"/>
  <c r="G14" i="24"/>
  <c r="J14" i="24"/>
  <c r="G464" i="1" a="1"/>
  <c r="G478" i="1" s="1"/>
  <c r="I478" i="1" s="1"/>
  <c r="D35" i="24"/>
  <c r="F14" i="23"/>
  <c r="F107" i="1" a="1"/>
  <c r="F107" i="1" s="1"/>
  <c r="H107" i="1" s="1"/>
  <c r="F189" i="1" a="1"/>
  <c r="F197" i="1" s="1"/>
  <c r="H197" i="1" s="1"/>
  <c r="D14" i="24"/>
  <c r="F14" i="24"/>
  <c r="D39" i="24" l="1"/>
  <c r="G13" i="24"/>
  <c r="I35" i="33"/>
  <c r="H35" i="33"/>
  <c r="C38" i="33" s="1"/>
  <c r="B11" i="15"/>
  <c r="J381" i="1"/>
  <c r="M373" i="1"/>
  <c r="J373" i="1"/>
  <c r="M381" i="1"/>
  <c r="F382" i="1"/>
  <c r="U149" i="1"/>
  <c r="V149" i="1" s="1"/>
  <c r="R148" i="1" s="1"/>
  <c r="F39" i="24"/>
  <c r="E37" i="15"/>
  <c r="C18" i="15"/>
  <c r="F17" i="15" s="1"/>
  <c r="C25" i="15" s="1"/>
  <c r="C12" i="15"/>
  <c r="C15" i="15"/>
  <c r="F14" i="15" s="1"/>
  <c r="C23" i="15" s="1"/>
  <c r="D432" i="1"/>
  <c r="F432" i="1" s="1"/>
  <c r="N656" i="1"/>
  <c r="H287" i="1"/>
  <c r="H97" i="1"/>
  <c r="H171" i="1"/>
  <c r="H249" i="1"/>
  <c r="D470" i="1"/>
  <c r="F470" i="1" s="1"/>
  <c r="V239" i="1"/>
  <c r="R239" i="1" s="1"/>
  <c r="D474" i="1"/>
  <c r="F474" i="1" s="1"/>
  <c r="D471" i="1"/>
  <c r="F471" i="1" s="1"/>
  <c r="D476" i="1"/>
  <c r="F476" i="1" s="1"/>
  <c r="D477" i="1"/>
  <c r="F477" i="1" s="1"/>
  <c r="V465" i="1"/>
  <c r="R465" i="1" s="1"/>
  <c r="V473" i="1"/>
  <c r="R473" i="1" s="1"/>
  <c r="I414" i="1"/>
  <c r="J656" i="1"/>
  <c r="D430" i="1"/>
  <c r="F430" i="1" s="1"/>
  <c r="D429" i="1"/>
  <c r="F429" i="1" s="1"/>
  <c r="K585" i="1"/>
  <c r="V266" i="1"/>
  <c r="R266" i="1" s="1"/>
  <c r="E815" i="1"/>
  <c r="O414" i="1"/>
  <c r="V430" i="1"/>
  <c r="R430" i="1" s="1"/>
  <c r="V237" i="1"/>
  <c r="R237" i="1" s="1"/>
  <c r="Q932" i="1"/>
  <c r="N404" i="1"/>
  <c r="F414" i="1"/>
  <c r="P815" i="1"/>
  <c r="V265" i="1"/>
  <c r="R265" i="1" s="1"/>
  <c r="N585" i="1"/>
  <c r="N833" i="1"/>
  <c r="I350" i="1"/>
  <c r="M324" i="1"/>
  <c r="V240" i="1"/>
  <c r="R240" i="1" s="1"/>
  <c r="V466" i="1"/>
  <c r="R466" i="1" s="1"/>
  <c r="V190" i="1"/>
  <c r="R192" i="1" s="1"/>
  <c r="G467" i="1"/>
  <c r="I467" i="1" s="1"/>
  <c r="G473" i="1"/>
  <c r="I473" i="1" s="1"/>
  <c r="G471" i="1"/>
  <c r="I471" i="1" s="1"/>
  <c r="L857" i="1"/>
  <c r="K860" i="1" s="1"/>
  <c r="L860" i="1" s="1"/>
  <c r="F833" i="1"/>
  <c r="P539" i="1"/>
  <c r="G476" i="1"/>
  <c r="I476" i="1" s="1"/>
  <c r="G465" i="1"/>
  <c r="I465" i="1" s="1"/>
  <c r="Q404" i="1"/>
  <c r="G464" i="1"/>
  <c r="I464" i="1" s="1"/>
  <c r="G466" i="1"/>
  <c r="I466" i="1" s="1"/>
  <c r="G470" i="1"/>
  <c r="I470" i="1" s="1"/>
  <c r="M815" i="1"/>
  <c r="O801" i="1"/>
  <c r="F656" i="1"/>
  <c r="I613" i="1"/>
  <c r="P516" i="1"/>
  <c r="F115" i="1"/>
  <c r="H115" i="1" s="1"/>
  <c r="F121" i="1"/>
  <c r="H121" i="1" s="1"/>
  <c r="F114" i="1"/>
  <c r="H114" i="1" s="1"/>
  <c r="F112" i="1"/>
  <c r="H112" i="1" s="1"/>
  <c r="F119" i="1"/>
  <c r="H119" i="1" s="1"/>
  <c r="F110" i="1"/>
  <c r="H110" i="1" s="1"/>
  <c r="M315" i="1"/>
  <c r="F195" i="1"/>
  <c r="H195" i="1" s="1"/>
  <c r="F117" i="1"/>
  <c r="H117" i="1" s="1"/>
  <c r="F109" i="1"/>
  <c r="H109" i="1" s="1"/>
  <c r="F118" i="1"/>
  <c r="H118" i="1" s="1"/>
  <c r="G472" i="1"/>
  <c r="I472" i="1" s="1"/>
  <c r="G475" i="1"/>
  <c r="I475" i="1" s="1"/>
  <c r="G474" i="1"/>
  <c r="I474" i="1" s="1"/>
  <c r="G477" i="1"/>
  <c r="I477" i="1" s="1"/>
  <c r="F189" i="1"/>
  <c r="H189" i="1" s="1"/>
  <c r="F191" i="1"/>
  <c r="H191" i="1" s="1"/>
  <c r="F193" i="1"/>
  <c r="H193" i="1" s="1"/>
  <c r="D475" i="1"/>
  <c r="F475" i="1" s="1"/>
  <c r="D473" i="1"/>
  <c r="F473" i="1" s="1"/>
  <c r="D472" i="1"/>
  <c r="F472" i="1" s="1"/>
  <c r="D431" i="1"/>
  <c r="F431" i="1" s="1"/>
  <c r="F613" i="1"/>
  <c r="U474" i="1"/>
  <c r="V474" i="1" s="1"/>
  <c r="R474" i="1" s="1"/>
  <c r="U439" i="1"/>
  <c r="V439" i="1" s="1"/>
  <c r="R439" i="1" s="1"/>
  <c r="U230" i="1"/>
  <c r="V230" i="1" s="1"/>
  <c r="R230" i="1" s="1"/>
  <c r="U113" i="1"/>
  <c r="V113" i="1" s="1"/>
  <c r="R112" i="1" s="1"/>
  <c r="F113" i="1"/>
  <c r="H113" i="1" s="1"/>
  <c r="F111" i="1"/>
  <c r="H111" i="1" s="1"/>
  <c r="F120" i="1"/>
  <c r="H120" i="1" s="1"/>
  <c r="G468" i="1"/>
  <c r="I468" i="1" s="1"/>
  <c r="G469" i="1"/>
  <c r="I469" i="1" s="1"/>
  <c r="F199" i="1"/>
  <c r="H199" i="1" s="1"/>
  <c r="F194" i="1"/>
  <c r="H194" i="1" s="1"/>
  <c r="F196" i="1"/>
  <c r="H196" i="1" s="1"/>
  <c r="F200" i="1"/>
  <c r="H200" i="1" s="1"/>
  <c r="V194" i="1"/>
  <c r="R196" i="1" s="1"/>
  <c r="D435" i="1"/>
  <c r="F435" i="1" s="1"/>
  <c r="D464" i="1"/>
  <c r="F464" i="1" s="1"/>
  <c r="D465" i="1"/>
  <c r="F465" i="1" s="1"/>
  <c r="F857" i="1"/>
  <c r="E860" i="1" s="1"/>
  <c r="F860" i="1" s="1"/>
  <c r="V112" i="1"/>
  <c r="R111" i="1" s="1"/>
  <c r="V231" i="1"/>
  <c r="R231" i="1" s="1"/>
  <c r="D434" i="1"/>
  <c r="F434" i="1" s="1"/>
  <c r="V340" i="1"/>
  <c r="R340" i="1" s="1"/>
  <c r="K833" i="1"/>
  <c r="P694" i="1"/>
  <c r="D433" i="1"/>
  <c r="F433" i="1" s="1"/>
  <c r="D467" i="1"/>
  <c r="F467" i="1" s="1"/>
  <c r="D466" i="1"/>
  <c r="F466" i="1" s="1"/>
  <c r="D468" i="1"/>
  <c r="F468" i="1" s="1"/>
  <c r="V114" i="1"/>
  <c r="R113" i="1" s="1"/>
  <c r="F192" i="1"/>
  <c r="H192" i="1" s="1"/>
  <c r="F190" i="1"/>
  <c r="H190" i="1" s="1"/>
  <c r="F201" i="1"/>
  <c r="H201" i="1" s="1"/>
  <c r="F198" i="1"/>
  <c r="H198" i="1" s="1"/>
  <c r="D478" i="1"/>
  <c r="F478" i="1" s="1"/>
  <c r="F202" i="1"/>
  <c r="H202" i="1" s="1"/>
  <c r="R857" i="1"/>
  <c r="Q860" i="1" s="1"/>
  <c r="R860" i="1" s="1"/>
  <c r="V470" i="1"/>
  <c r="R470" i="1" s="1"/>
  <c r="V476" i="1"/>
  <c r="R476" i="1" s="1"/>
  <c r="I815" i="1"/>
  <c r="O768" i="1"/>
  <c r="V84" i="1"/>
  <c r="R87" i="1" s="1"/>
  <c r="V82" i="1"/>
  <c r="R85" i="1" s="1"/>
  <c r="F108" i="1"/>
  <c r="H108" i="1" s="1"/>
  <c r="F116" i="1"/>
  <c r="H116" i="1" s="1"/>
  <c r="U472" i="1"/>
  <c r="V472" i="1" s="1"/>
  <c r="R472" i="1" s="1"/>
  <c r="U436" i="1"/>
  <c r="V436" i="1" s="1"/>
  <c r="R436" i="1" s="1"/>
  <c r="V343" i="1"/>
  <c r="R343" i="1" s="1"/>
  <c r="V341" i="1"/>
  <c r="R341" i="1" s="1"/>
  <c r="U274" i="1"/>
  <c r="V274" i="1" s="1"/>
  <c r="R274" i="1" s="1"/>
  <c r="U270" i="1"/>
  <c r="V270" i="1" s="1"/>
  <c r="R270" i="1" s="1"/>
  <c r="V238" i="1"/>
  <c r="R238" i="1" s="1"/>
  <c r="U232" i="1"/>
  <c r="V232" i="1" s="1"/>
  <c r="R232" i="1" s="1"/>
  <c r="U202" i="1"/>
  <c r="V202" i="1" s="1"/>
  <c r="R204" i="1" s="1"/>
  <c r="U201" i="1"/>
  <c r="V201" i="1" s="1"/>
  <c r="R203" i="1" s="1"/>
  <c r="U198" i="1"/>
  <c r="V198" i="1" s="1"/>
  <c r="R200" i="1" s="1"/>
  <c r="V196" i="1"/>
  <c r="R198" i="1" s="1"/>
  <c r="U70" i="1"/>
  <c r="V70" i="1" s="1"/>
  <c r="R73" i="1" s="1"/>
  <c r="V78" i="1"/>
  <c r="R81" i="1" s="1"/>
  <c r="V74" i="1"/>
  <c r="R77" i="1" s="1"/>
  <c r="R10" i="5"/>
  <c r="R9" i="5"/>
  <c r="R8" i="5"/>
  <c r="G429" i="1" s="1" a="1"/>
  <c r="J27" i="24"/>
  <c r="V154" i="1"/>
  <c r="R153" i="1" s="1"/>
  <c r="J17" i="24"/>
  <c r="U152" i="1"/>
  <c r="V152" i="1" s="1"/>
  <c r="R151" i="1" s="1"/>
  <c r="U148" i="1"/>
  <c r="V148" i="1" s="1"/>
  <c r="R147" i="1" s="1"/>
  <c r="V77" i="1"/>
  <c r="R80" i="1" s="1"/>
  <c r="V73" i="1"/>
  <c r="R76" i="1" s="1"/>
  <c r="J21" i="24"/>
  <c r="J22" i="24"/>
  <c r="J13" i="24" l="1"/>
  <c r="J39" i="24" s="1"/>
  <c r="G39" i="24"/>
  <c r="F11" i="15"/>
  <c r="C21" i="15" s="1"/>
  <c r="F450" i="1"/>
  <c r="H131" i="1"/>
  <c r="H212" i="1"/>
  <c r="R287" i="1"/>
  <c r="R171" i="1"/>
  <c r="R350" i="1"/>
  <c r="R485" i="1"/>
  <c r="I485" i="1"/>
  <c r="R131" i="1"/>
  <c r="F485" i="1"/>
  <c r="R450" i="1"/>
  <c r="R212" i="1"/>
  <c r="G434" i="1"/>
  <c r="I434" i="1" s="1"/>
  <c r="G430" i="1"/>
  <c r="I430" i="1" s="1"/>
  <c r="G431" i="1"/>
  <c r="I431" i="1" s="1"/>
  <c r="G432" i="1"/>
  <c r="I432" i="1" s="1"/>
  <c r="G429" i="1"/>
  <c r="I429" i="1" s="1"/>
  <c r="G433" i="1"/>
  <c r="I433" i="1" s="1"/>
  <c r="G435" i="1"/>
  <c r="I435" i="1" s="1"/>
  <c r="R97" i="1"/>
  <c r="I450" i="1" l="1"/>
  <c r="O936" i="1"/>
  <c r="O53" i="1" l="1"/>
  <c r="R249" i="1" l="1"/>
  <c r="Q936" i="1" s="1"/>
  <c r="O51" i="1" s="1"/>
  <c r="O55" i="1" l="1"/>
  <c r="O58" i="1" s="1"/>
  <c r="A3" i="15" l="1"/>
  <c r="A23" i="15" l="1"/>
  <c r="F23" i="15" s="1"/>
  <c r="J23" i="15" s="1"/>
  <c r="A21" i="15"/>
  <c r="F21" i="15" s="1"/>
  <c r="J21" i="15" s="1"/>
  <c r="J29" i="15" s="1"/>
  <c r="A25" i="15"/>
  <c r="F25" i="15" s="1"/>
  <c r="J25" i="15" s="1"/>
  <c r="D6" i="24" l="1"/>
  <c r="D8" i="24" s="1"/>
  <c r="C37" i="33"/>
  <c r="C39" i="33" s="1"/>
  <c r="D36" i="15"/>
  <c r="G36" i="15" s="1"/>
  <c r="H7" i="23"/>
  <c r="H16" i="23" s="1"/>
  <c r="F19" i="23" s="1"/>
  <c r="H19" i="23" s="1"/>
  <c r="H23" i="23" s="1"/>
  <c r="D24" i="23" s="1"/>
  <c r="H24" i="23" s="1"/>
  <c r="F25" i="23" l="1"/>
  <c r="H25" i="23" s="1"/>
  <c r="F26" i="23"/>
  <c r="H26" i="23" s="1"/>
  <c r="I14" i="24"/>
  <c r="K14" i="24" s="1"/>
  <c r="I19" i="24"/>
  <c r="K19" i="24" s="1"/>
  <c r="I32" i="24"/>
  <c r="K32" i="24" s="1"/>
  <c r="I24" i="24"/>
  <c r="K24" i="24" s="1"/>
  <c r="I26" i="24"/>
  <c r="K26" i="24" s="1"/>
  <c r="I22" i="24"/>
  <c r="K22" i="24" s="1"/>
  <c r="I17" i="24"/>
  <c r="K17" i="24" s="1"/>
  <c r="I21" i="24"/>
  <c r="K21" i="24" s="1"/>
  <c r="I20" i="24"/>
  <c r="K20" i="24" s="1"/>
  <c r="I15" i="24"/>
  <c r="K15" i="24" s="1"/>
  <c r="I18" i="24"/>
  <c r="K18" i="24" s="1"/>
  <c r="I27" i="24"/>
  <c r="K27" i="24" s="1"/>
  <c r="I16" i="24"/>
  <c r="K16" i="24" s="1"/>
  <c r="I31" i="24"/>
  <c r="K31" i="24" s="1"/>
  <c r="I33" i="24"/>
  <c r="K33" i="24" s="1"/>
  <c r="I25" i="24"/>
  <c r="K25" i="24" s="1"/>
  <c r="I23" i="24"/>
  <c r="K23" i="24" s="1"/>
  <c r="I13" i="24"/>
  <c r="I30" i="24"/>
  <c r="K30" i="24" s="1"/>
  <c r="I39" i="24" l="1"/>
  <c r="K13" i="24"/>
  <c r="K39" i="24" s="1"/>
  <c r="L39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Niko Räsänen</author>
    <author>Lipponen</author>
    <author>asennus</author>
  </authors>
  <commentList>
    <comment ref="K55" authorId="0" shapeId="0" xr:uid="{FB491820-DFFF-4EE1-A334-D4BDFE4E0C3D}">
      <text>
        <r>
          <rPr>
            <b/>
            <sz val="9"/>
            <color indexed="81"/>
            <rFont val="Tahoma"/>
            <family val="2"/>
          </rPr>
          <t>Lisää tähän saneerauslisä saneerauskohteessa  tes s. 102</t>
        </r>
      </text>
    </comment>
    <comment ref="M68" authorId="0" shapeId="0" xr:uid="{416E32D5-0851-4B53-8A65-7115472DE0E5}">
      <text>
        <r>
          <rPr>
            <b/>
            <sz val="8"/>
            <color indexed="81"/>
            <rFont val="Tahoma"/>
            <family val="2"/>
          </rPr>
          <t xml:space="preserve">Tes sivu 116
Kattila, lämmönjako-, pumppu- ja ilmastointikonehuoneissa </t>
        </r>
        <r>
          <rPr>
            <sz val="8"/>
            <color indexed="81"/>
            <rFont val="Tahoma"/>
            <family val="2"/>
          </rPr>
          <t xml:space="preserve">+35%
</t>
        </r>
        <r>
          <rPr>
            <b/>
            <sz val="8"/>
            <color indexed="81"/>
            <rFont val="Tahoma"/>
            <family val="2"/>
          </rPr>
          <t xml:space="preserve">
Tes sivu 98
Vaativuuslisät 
</t>
        </r>
        <r>
          <rPr>
            <sz val="8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paineilma-, vesijohto- ja viemäriputket +10% 
Yksinomaan laitoskeittiölaitteisiin liittyvät vesijohto- ja viemäriputket + 15 % </t>
        </r>
        <r>
          <rPr>
            <b/>
            <sz val="8"/>
            <color indexed="81"/>
            <rFont val="Tahoma"/>
            <family val="2"/>
          </rPr>
          <t xml:space="preserve">
Olosuhdelisät
</t>
        </r>
        <r>
          <rPr>
            <sz val="8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69" authorId="1" shapeId="0" xr:uid="{00000000-0006-0000-0000-000001000000}">
      <text>
        <r>
          <rPr>
            <sz val="8"/>
            <color indexed="81"/>
            <rFont val="Tahoma"/>
            <family val="2"/>
          </rPr>
          <t xml:space="preserve">lisää näihin soluihin vaativuus- tai olosuhdelisän tyyppi
</t>
        </r>
      </text>
    </comment>
    <comment ref="M102" authorId="0" shapeId="0" xr:uid="{2EB7F6C5-061A-45B5-83D3-FE670E0C6319}">
      <text>
        <r>
          <rPr>
            <b/>
            <sz val="8"/>
            <color indexed="81"/>
            <rFont val="Tahoma"/>
            <family val="2"/>
          </rPr>
          <t>Tes sivu 116
Kattila, lämmönjako-, pumppu- ja ilmastointikonehuoneissa</t>
        </r>
        <r>
          <rPr>
            <sz val="8"/>
            <color indexed="81"/>
            <rFont val="Tahoma"/>
            <family val="2"/>
          </rPr>
          <t xml:space="preserve"> +35%
</t>
        </r>
        <r>
          <rPr>
            <b/>
            <sz val="8"/>
            <color indexed="81"/>
            <rFont val="Tahoma"/>
            <family val="2"/>
          </rPr>
          <t>Victaulic liitostyypin</t>
        </r>
        <r>
          <rPr>
            <sz val="8"/>
            <color indexed="81"/>
            <rFont val="Tahoma"/>
            <family val="2"/>
          </rPr>
          <t xml:space="preserve"> osalta vähennys – 5 % kierreliitoksin normiajoista.</t>
        </r>
        <r>
          <rPr>
            <b/>
            <sz val="8"/>
            <color indexed="81"/>
            <rFont val="Tahoma"/>
            <family val="2"/>
          </rPr>
          <t xml:space="preserve">
Tes sivu 98
Vaativuuslisät 
</t>
        </r>
        <r>
          <rPr>
            <sz val="8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paineilma-, vesijohto- ja viemäriputket +10% 
Yksinomaan laitoskeittiölaitteisiin liittyvät vesijohto- ja viemäriputket + 15 % </t>
        </r>
        <r>
          <rPr>
            <b/>
            <sz val="8"/>
            <color indexed="81"/>
            <rFont val="Tahoma"/>
            <family val="2"/>
          </rPr>
          <t xml:space="preserve">
Olosuhdelisät
</t>
        </r>
        <r>
          <rPr>
            <sz val="8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103" authorId="2" shapeId="0" xr:uid="{00000000-0006-0000-0000-000002000000}">
      <text>
        <r>
          <rPr>
            <sz val="9"/>
            <color indexed="81"/>
            <rFont val="Tahoma"/>
            <family val="2"/>
          </rPr>
          <t xml:space="preserve">lisää näihin soluihin vaativuus- tai olosuhdelisän tyyppi
</t>
        </r>
      </text>
    </comment>
    <comment ref="M142" authorId="0" shapeId="0" xr:uid="{04788DDF-D4EF-4870-BAC9-BE7BC0DAA728}">
      <text>
        <r>
          <rPr>
            <b/>
            <sz val="9"/>
            <color indexed="81"/>
            <rFont val="Tahoma"/>
            <family val="2"/>
          </rPr>
          <t xml:space="preserve">
Tes sivu 116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+35%
</t>
        </r>
        <r>
          <rPr>
            <b/>
            <sz val="9"/>
            <color indexed="81"/>
            <rFont val="Tahoma"/>
            <family val="2"/>
          </rPr>
          <t>Victaulic liitostyypin</t>
        </r>
        <r>
          <rPr>
            <sz val="9"/>
            <color indexed="81"/>
            <rFont val="Tahoma"/>
            <family val="2"/>
          </rPr>
          <t xml:space="preserve"> osalta vähennys – 5 % sarakkeen 2 kierreliitoksin normiajoista.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Hitsattavat HST-putket + 10 %
Hitsattavat RST-putket + 10 % 
Hitsattavat HST- ja RST-putket suojakaasulla hitsattaessa + 20 % 
Luokkahitsattavat teräsputket + 20 %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143" authorId="2" shapeId="0" xr:uid="{00000000-0006-0000-0000-000003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184" authorId="0" shapeId="0" xr:uid="{0D5A3433-0422-4757-AEF1-3C1698CE8041}">
      <text>
        <r>
          <rPr>
            <b/>
            <sz val="9"/>
            <color indexed="81"/>
            <rFont val="Tahoma"/>
            <family val="2"/>
          </rPr>
          <t xml:space="preserve">
Tes sivu 116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185" authorId="2" shapeId="0" xr:uid="{00000000-0006-0000-0000-000004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222" authorId="0" shapeId="0" xr:uid="{56F47416-160C-4709-8E6F-5878FA964A57}">
      <text>
        <r>
          <rPr>
            <b/>
            <sz val="9"/>
            <color indexed="81"/>
            <rFont val="Tahoma"/>
            <family val="2"/>
          </rPr>
          <t xml:space="preserve">
Tes sivu 116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
</t>
        </r>
        <r>
          <rPr>
            <sz val="9"/>
            <color indexed="81"/>
            <rFont val="Tahoma"/>
            <family val="2"/>
          </rPr>
          <t xml:space="preserve">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K223" authorId="2" shapeId="0" xr:uid="{00000000-0006-0000-0000-000005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M260" authorId="0" shapeId="0" xr:uid="{DEE731FC-EEE6-422C-AB9C-265F6F0F95DD}">
      <text>
        <r>
          <rPr>
            <b/>
            <sz val="9"/>
            <color indexed="81"/>
            <rFont val="Tahoma"/>
            <family val="2"/>
          </rPr>
          <t xml:space="preserve">
Tes sivu 116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+30%</t>
        </r>
        <r>
          <rPr>
            <b/>
            <sz val="9"/>
            <color indexed="81"/>
            <rFont val="Tahoma"/>
            <family val="2"/>
          </rPr>
          <t xml:space="preserve">
Tes sivu 98
Vaativuuslisät </t>
        </r>
        <r>
          <rPr>
            <sz val="9"/>
            <color indexed="81"/>
            <rFont val="Tahoma"/>
            <family val="2"/>
          </rPr>
          <t xml:space="preserve"> 
Höyry- ja lauhdevesiputket + 10 % 
Sairaalakaasuputket + 10 %
Sairaalakaasuputket koteloon asennettuina lisäkorotus+ 20 %
Laboratoriokaasuputket + 10 % 
Hammaslääkärintuolin imu- ja kaasuputket + 10 % 
Sairaaloiden ja laboratorioiden di-ionivapaat, ionivapaat ja tislatun veden putket + 10 % 
Yksinomaan sairaala- ja laboratoriokalusteisiin liittyvät 
paineilma-, vesijohto- ja viemäriputket + 10 % 
Yksinomaan laitoskeittiölaitteisiin liittyvät vesijohto- ja viemäriputket + 15 % </t>
        </r>
        <r>
          <rPr>
            <b/>
            <sz val="9"/>
            <color indexed="81"/>
            <rFont val="Tahoma"/>
            <family val="2"/>
          </rPr>
          <t xml:space="preserve">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261" authorId="2" shapeId="0" xr:uid="{00000000-0006-0000-0000-000006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N335" authorId="0" shapeId="0" xr:uid="{F087D623-7D49-45C8-9D6F-BFDE3A3DDFFB}">
      <text>
        <r>
          <rPr>
            <b/>
            <sz val="9"/>
            <color indexed="81"/>
            <rFont val="Tahoma"/>
            <family val="2"/>
          </rPr>
          <t xml:space="preserve">
Tes Sivu 117
Asennettaessa valurautaviemäreitä holvin alapuolelle</t>
        </r>
        <r>
          <rPr>
            <sz val="9"/>
            <color indexed="81"/>
            <rFont val="Tahoma"/>
            <family val="2"/>
          </rPr>
          <t xml:space="preserve"> siten, että viemäreiden kannakointi kiinnitetään holvin alaosaan, edellä mainittuja normiaikoja korotetaan +30%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</t>
        </r>
      </text>
    </comment>
    <comment ref="L336" authorId="2" shapeId="0" xr:uid="{00000000-0006-0000-0000-00000700000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P346" authorId="1" shapeId="0" xr:uid="{00000000-0006-0000-0000-000008000000}">
      <text>
        <r>
          <rPr>
            <sz val="8"/>
            <color indexed="81"/>
            <rFont val="Tahoma"/>
            <family val="2"/>
          </rPr>
          <t xml:space="preserve">muista holvin lävistykset
</t>
        </r>
      </text>
    </comment>
    <comment ref="N424" authorId="0" shapeId="0" xr:uid="{0E6DC9D8-378E-46F2-A597-4F4627FC60B6}">
      <text>
        <r>
          <rPr>
            <b/>
            <sz val="9"/>
            <color indexed="81"/>
            <rFont val="Tahoma"/>
            <family val="2"/>
          </rPr>
          <t xml:space="preserve">
Tes sivu 120</t>
        </r>
        <r>
          <rPr>
            <sz val="9"/>
            <color indexed="81"/>
            <rFont val="Tahoma"/>
            <family val="2"/>
          </rPr>
          <t xml:space="preserve">
HST- ja RST-viemärit muhviliitoksin; lisä +10%. 
Db- viemäri +18% 
Muoviset viemärit hitsausliitoksin sisäasennuksessa; lisä +30%.
Mikäli työmääräyksen mukaiseen työhön sisältyy ainoastaan pohja- viemärien asennus; lisä rakennuksen sisäpuolisten pohjaviemärien asennuksessa +15%.
Asennettaessa Hst- ja Rst- tai muoviviemäreitä holvin alapuolelle siten, 
että viemäreiden kannakointi kiinnitetään holvin alaosaan, edellä mainittuja normiaikoja korotetaan +25%:lla.
Asennettaessa Hst- ja Rst- tai muoviviemäreitä holvin betonivaluun kiinnitettynä, edellä mainittuja normiaikoja korotetaan 25 %:lla.
Asennettaessa Hst- ja Rst- tai muoviviemäreitä alapohjan alle maahan tai ilmaan siten, että viemäreiden kannakointi kiinnitetään alapohjan ala- tai yläpuolelle, edellä mainittuja normiaikoja korotetaan 35 %:lla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>Työskentelytila kanavassa jonka leveys on alle 0,6 metriä ja syvyys yli 1,2 metriä +25%
Vapaan työskentelytilan korkeus 0,9 metriä +50%
Vapaan työskentelytilan korkeus 1,8 metriä +25%
Työskentelykorkeus lattiasta tai maasta putkeen yli 5,0 metriä 25%
Työskentelykorkeus lattiasta tai maasta putkeen yli 8,0 metriä +50%</t>
        </r>
      </text>
    </comment>
    <comment ref="K425" authorId="2" shapeId="0" xr:uid="{6A1CC1CA-FFF0-4506-9936-EDA83D2DA150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N459" authorId="0" shapeId="0" xr:uid="{BB00C6A8-814D-4159-BD03-5EB74327D12F}">
      <text>
        <r>
          <rPr>
            <b/>
            <sz val="9"/>
            <color indexed="81"/>
            <rFont val="Tahoma"/>
            <family val="2"/>
          </rPr>
          <t xml:space="preserve">
Tes sivu 121
Kattila, lämmönjako-, pumppu- ja ilmastointikonehuoneissa</t>
        </r>
        <r>
          <rPr>
            <sz val="9"/>
            <color indexed="81"/>
            <rFont val="Tahoma"/>
            <family val="2"/>
          </rPr>
          <t xml:space="preserve"> +35%</t>
        </r>
        <r>
          <rPr>
            <b/>
            <sz val="9"/>
            <color indexed="81"/>
            <rFont val="Tahoma"/>
            <family val="2"/>
          </rPr>
          <t xml:space="preserve">
Tes sivu 98
Olosuhdelisät
</t>
        </r>
        <r>
          <rPr>
            <sz val="9"/>
            <color indexed="81"/>
            <rFont val="Tahoma"/>
            <family val="2"/>
          </rPr>
          <t xml:space="preserve">Työskentelytila kanavassa jonka leveys on alle 0,6 metriä ja syvyys yli 1,2 metriä + 25 %
Vapaan työskentelytilan korkeus 0,9 metriä + 50 %
Vapaan työskentelytilan korkeus 1,8 metriä + 25 %
Työskentelykorkeus lattiasta tai maasta putkeen yli 5,0 metriä + 25 %
Työskentelykorkeus lattiasta tai maasta putkeen yli 8,0 metriä + 50 %
</t>
        </r>
      </text>
    </comment>
    <comment ref="K460" authorId="2" shapeId="0" xr:uid="{D25F39D5-759F-4A0E-8C69-959AB74A94EF}">
      <text>
        <r>
          <rPr>
            <sz val="9"/>
            <color indexed="81"/>
            <rFont val="Tahoma"/>
            <family val="2"/>
          </rPr>
          <t>lisää näihin soluihin vaativuus- tai olosuhdelisän tyyppi</t>
        </r>
      </text>
    </comment>
    <comment ref="I497" authorId="1" shapeId="0" xr:uid="{00000000-0006-0000-0000-000009000000}">
      <text>
        <r>
          <rPr>
            <sz val="8"/>
            <color indexed="81"/>
            <rFont val="Tahoma"/>
            <family val="2"/>
          </rPr>
          <t xml:space="preserve">Tähän voit lisätä esim:lämminvesikattila
</t>
        </r>
      </text>
    </comment>
    <comment ref="P844" authorId="1" shapeId="0" xr:uid="{00000000-0006-0000-0000-00000B000000}">
      <text>
        <r>
          <rPr>
            <sz val="8"/>
            <color indexed="81"/>
            <rFont val="Tahoma"/>
            <family val="2"/>
          </rPr>
          <t xml:space="preserve">Saneeraus purkutyössä
valitse vielä sovittu purku prosentti 15-45%
</t>
        </r>
      </text>
    </comment>
  </commentList>
</comments>
</file>

<file path=xl/sharedStrings.xml><?xml version="1.0" encoding="utf-8"?>
<sst xmlns="http://schemas.openxmlformats.org/spreadsheetml/2006/main" count="1313" uniqueCount="496">
  <si>
    <t>ULOS</t>
  </si>
  <si>
    <t>SISÄLLE</t>
  </si>
  <si>
    <t>Tavaratunnus</t>
  </si>
  <si>
    <t>Nimike</t>
  </si>
  <si>
    <t>Normiaika NH/m</t>
  </si>
  <si>
    <t>Yhteensä NH</t>
  </si>
  <si>
    <t>Määrä m</t>
  </si>
  <si>
    <t>Yhteensä  NH</t>
  </si>
  <si>
    <t>17,2 (10)</t>
  </si>
  <si>
    <t>21,3 (15)</t>
  </si>
  <si>
    <t>26,9 (20)</t>
  </si>
  <si>
    <t>33,7 (25)</t>
  </si>
  <si>
    <t>42,4 (32)</t>
  </si>
  <si>
    <t>48,3 (40)</t>
  </si>
  <si>
    <t>60,3 (50)</t>
  </si>
  <si>
    <t>NORMIAIKASUMMA</t>
  </si>
  <si>
    <t>Kupariputki DU</t>
  </si>
  <si>
    <t>Piiloon jäävän asennus</t>
  </si>
  <si>
    <t>Näkyviin jäävän asennus</t>
  </si>
  <si>
    <t xml:space="preserve">NORMIAIKASUMMA </t>
  </si>
  <si>
    <t>valurautainen viemäriputki DN</t>
  </si>
  <si>
    <t xml:space="preserve">Normiaika NH/m </t>
  </si>
  <si>
    <t>VALMIIKSI ERISTETYT TAIPUISAT PUTKET ( I PUTKI/ELEMENTTI)</t>
  </si>
  <si>
    <t xml:space="preserve">ULOS </t>
  </si>
  <si>
    <t>DU</t>
  </si>
  <si>
    <t>76,1 (65)</t>
  </si>
  <si>
    <t>88,9 (80)</t>
  </si>
  <si>
    <t>114,3 (100)</t>
  </si>
  <si>
    <t>139,7 (125)</t>
  </si>
  <si>
    <t>VALMIIKSI ERISTETYT JÄYKÄT PUTKET (1 PUTKI/ELEMENTTI)</t>
  </si>
  <si>
    <t xml:space="preserve">Nimike </t>
  </si>
  <si>
    <t xml:space="preserve">DU </t>
  </si>
  <si>
    <t xml:space="preserve">Yhteensä NH </t>
  </si>
  <si>
    <t>Viemäriputki DU</t>
  </si>
  <si>
    <t>Muoviputki DU</t>
  </si>
  <si>
    <t>NORMIAIKA SUMMA</t>
  </si>
  <si>
    <t>Määrä kg</t>
  </si>
  <si>
    <t>Normiai-ka NH/kg</t>
  </si>
  <si>
    <t>Paino kg</t>
  </si>
  <si>
    <t xml:space="preserve"> Nimike</t>
  </si>
  <si>
    <t>Määrä kpl</t>
  </si>
  <si>
    <t>Normiaika NH/kpl</t>
  </si>
  <si>
    <t>Teko ja asennus</t>
  </si>
  <si>
    <t>Vesi- tai höyrykattila</t>
  </si>
  <si>
    <t>Valmiina toimitetun asennus</t>
  </si>
  <si>
    <t xml:space="preserve">       -"-</t>
  </si>
  <si>
    <t>Kiinto- ja ohjauspisteet</t>
  </si>
  <si>
    <t>Teko ja asennus muualle kuin nousulinjoihin</t>
  </si>
  <si>
    <t>Normiaika putkelta</t>
  </si>
  <si>
    <t>Teko ja asennus nousulinjoihin</t>
  </si>
  <si>
    <t>Nomiaika putkelta</t>
  </si>
  <si>
    <t>LÄMMÖNSIIRTIMET</t>
  </si>
  <si>
    <t>VALMIIT LÄMMÖNJAKOKESKUKSET</t>
  </si>
  <si>
    <t>Lämmönsiirrin</t>
  </si>
  <si>
    <t xml:space="preserve">              -''-</t>
  </si>
  <si>
    <t>Paisunta- astia</t>
  </si>
  <si>
    <t xml:space="preserve">      Lämmitin</t>
  </si>
  <si>
    <t xml:space="preserve">               -''-</t>
  </si>
  <si>
    <t xml:space="preserve">                -''-</t>
  </si>
  <si>
    <t xml:space="preserve">Paino kg </t>
  </si>
  <si>
    <t xml:space="preserve">  Säiliö, suodatin</t>
  </si>
  <si>
    <t>NORMIAKASUMMA</t>
  </si>
  <si>
    <t>Putken DU</t>
  </si>
  <si>
    <t>yhteensä NH</t>
  </si>
  <si>
    <t>Säätöjärjestelmä, jossa on 3-venttiili</t>
  </si>
  <si>
    <t>Kaatoaltaat</t>
  </si>
  <si>
    <t>WC</t>
  </si>
  <si>
    <t>Tasapohja-altaat</t>
  </si>
  <si>
    <t>Kaatokulhot</t>
  </si>
  <si>
    <t>pöytään upotettavat laboratorialtaat</t>
  </si>
  <si>
    <t>Kylpyamme</t>
  </si>
  <si>
    <t>suihkuallas</t>
  </si>
  <si>
    <t>Suihkukaappi</t>
  </si>
  <si>
    <t>Pesuistuin</t>
  </si>
  <si>
    <t>Pesuallas</t>
  </si>
  <si>
    <t>Seinävirtsalo</t>
  </si>
  <si>
    <t>Pylväsvirtsalo</t>
  </si>
  <si>
    <t>Virtsalokourut</t>
  </si>
  <si>
    <t>Juoma-allas</t>
  </si>
  <si>
    <t>Kg</t>
  </si>
  <si>
    <t>Kaivo, säiliö tms.</t>
  </si>
  <si>
    <t>MORMIAIKASUMMA</t>
  </si>
  <si>
    <t>Sekoittaja (allas)</t>
  </si>
  <si>
    <t>Sekoittaja (seinä)</t>
  </si>
  <si>
    <t>Sekoittaja suihkuineen (allas tai seinä)</t>
  </si>
  <si>
    <t>Pikapalopostikela</t>
  </si>
  <si>
    <t>Palopostikaappi</t>
  </si>
  <si>
    <t>Seinävesiposti</t>
  </si>
  <si>
    <t>Letkuhylly</t>
  </si>
  <si>
    <t>Määrä</t>
  </si>
  <si>
    <t>Normiaika</t>
  </si>
  <si>
    <t>yhteensä</t>
  </si>
  <si>
    <t>NORMIAIKASUMMA YHTEENSÄ</t>
  </si>
  <si>
    <t>NH</t>
  </si>
  <si>
    <t>ASENNUS SISÄLLE</t>
  </si>
  <si>
    <t>PÄIVÄMÄÄRÄ</t>
  </si>
  <si>
    <t>YHT</t>
  </si>
  <si>
    <t>PALAUTUS</t>
  </si>
  <si>
    <t>JÄÄ</t>
  </si>
  <si>
    <t>ASENNUS ULOS</t>
  </si>
  <si>
    <t>KPL</t>
  </si>
  <si>
    <t>Välimittaus</t>
  </si>
  <si>
    <t>Loppumittaus</t>
  </si>
  <si>
    <t xml:space="preserve">                                                                                                       </t>
  </si>
  <si>
    <t>8 - 22.</t>
  </si>
  <si>
    <t>Määrä           m</t>
  </si>
  <si>
    <t>DN 70</t>
  </si>
  <si>
    <t>DN 100</t>
  </si>
  <si>
    <t>NH/KPL</t>
  </si>
  <si>
    <t>Yhteen-sä NH</t>
  </si>
  <si>
    <t>NH/kaivo</t>
  </si>
  <si>
    <t>1-2 putkea</t>
  </si>
  <si>
    <t>3 putkea</t>
  </si>
  <si>
    <t>4 putkea</t>
  </si>
  <si>
    <t>Välikaivo</t>
  </si>
  <si>
    <t>1-3 putkea</t>
  </si>
  <si>
    <t>5  - putkea</t>
  </si>
  <si>
    <t>5 - putkea</t>
  </si>
  <si>
    <t>X - kaivo</t>
  </si>
  <si>
    <t>Määrä     m</t>
  </si>
  <si>
    <t>Muovinen tarkastuskaivo</t>
  </si>
  <si>
    <t xml:space="preserve">KPL </t>
  </si>
  <si>
    <t>määrä         m</t>
  </si>
  <si>
    <t xml:space="preserve">  </t>
  </si>
  <si>
    <t>määrä</t>
  </si>
  <si>
    <t>NH/kpl</t>
  </si>
  <si>
    <t>yht.NH</t>
  </si>
  <si>
    <t>NH/haara</t>
  </si>
  <si>
    <t>LIITE 2 PURKUTYÖT</t>
  </si>
  <si>
    <t>normiaika</t>
  </si>
  <si>
    <t>Nimike                                                        DU kiinto- ja ohjauspiste</t>
  </si>
  <si>
    <t xml:space="preserve"> Nimike                                                        DU kiinto- ja ohjauspiste</t>
  </si>
  <si>
    <t>UUSI VIEMÄRI</t>
  </si>
  <si>
    <t>UUSI PUTKI</t>
  </si>
  <si>
    <t>VANHA PUTKI</t>
  </si>
  <si>
    <t>Purkutyön normiaika on tavallisen työn normiajasta 10%</t>
  </si>
  <si>
    <t>Purkutyön normiaika on tavallisen työn normiajasta 20%</t>
  </si>
  <si>
    <t>Purkutyön normiaika on tavallisen työn normiajasta 15-45%</t>
  </si>
  <si>
    <t>%</t>
  </si>
  <si>
    <t>YTH</t>
  </si>
  <si>
    <t xml:space="preserve">YHT </t>
  </si>
  <si>
    <t xml:space="preserve">            </t>
  </si>
  <si>
    <t>pumppu,kompres tms</t>
  </si>
  <si>
    <t>ulkohalkaisija DU</t>
  </si>
  <si>
    <t xml:space="preserve">   17,2 (10)</t>
  </si>
  <si>
    <t xml:space="preserve">   21,3 (15)</t>
  </si>
  <si>
    <t xml:space="preserve">   26,9 (20)</t>
  </si>
  <si>
    <t xml:space="preserve">   33,7 (25)</t>
  </si>
  <si>
    <t xml:space="preserve">   42,4 (32)</t>
  </si>
  <si>
    <t xml:space="preserve">   48,3 (40)</t>
  </si>
  <si>
    <t xml:space="preserve">   60,3 (50)</t>
  </si>
  <si>
    <t xml:space="preserve">  114,4 -</t>
  </si>
  <si>
    <t xml:space="preserve">       36 - 60,2</t>
  </si>
  <si>
    <t xml:space="preserve">    60,3 -</t>
  </si>
  <si>
    <t xml:space="preserve"> 114,4 -</t>
  </si>
  <si>
    <t xml:space="preserve">   139,8-</t>
  </si>
  <si>
    <t>-22</t>
  </si>
  <si>
    <t>lisä:</t>
  </si>
  <si>
    <t>yhteensä  NH</t>
  </si>
  <si>
    <t xml:space="preserve">  201-</t>
  </si>
  <si>
    <t>VAATIVUUSLISÄT JA OLOSUHDELISÄT</t>
  </si>
  <si>
    <t>Määrä           kpl</t>
  </si>
  <si>
    <t>13 - 30</t>
  </si>
  <si>
    <t>30 -</t>
  </si>
  <si>
    <t>ERISTYSKAIVOT</t>
  </si>
  <si>
    <t>Määrä
 m</t>
  </si>
  <si>
    <t>Yli20</t>
  </si>
  <si>
    <t xml:space="preserve">                  </t>
  </si>
  <si>
    <t>Kokonaisjärjestelmään kuulumattomien tilojen lattialämmitys</t>
  </si>
  <si>
    <t>yli 20</t>
  </si>
  <si>
    <t>Mom 4 LATTIALÄMMITYS KOKONAISJÄRJESTELMÄN KUULUMATTOMIEN TILOJEN LATTIALÄMMITYS</t>
  </si>
  <si>
    <t>30% lisä Muovisen asennuslevyn, metallisen lämmönjohtolamellin tai kiinnityskiskon asennuksesta</t>
  </si>
  <si>
    <t>30% lisä</t>
  </si>
  <si>
    <t>Asuinrakennukset</t>
  </si>
  <si>
    <t xml:space="preserve">Muut rakennukset </t>
  </si>
  <si>
    <t xml:space="preserve">Mom 4 LATTIALÄMMITYS   ASUINRAKENNUKSET </t>
  </si>
  <si>
    <t xml:space="preserve">Mom 4 LATTIALÄMMITYS  MUUT RAKENNUKSET </t>
  </si>
  <si>
    <t>Invapesuallas laatikolla</t>
  </si>
  <si>
    <t>Inva WC-käsituin varustettu</t>
  </si>
  <si>
    <t>URAKKA</t>
  </si>
  <si>
    <t>urakka tunnit</t>
  </si>
  <si>
    <t>VÄLIPOHJAT</t>
  </si>
  <si>
    <t>yht</t>
  </si>
  <si>
    <t>välipohjat yht</t>
  </si>
  <si>
    <t xml:space="preserve">URAKKASUMMA </t>
  </si>
  <si>
    <t>URAKKATUNNIT</t>
  </si>
  <si>
    <t>h</t>
  </si>
  <si>
    <t>NHK- MUUTTUU KESKEN URAKAN</t>
  </si>
  <si>
    <t>NHK 1</t>
  </si>
  <si>
    <t>H</t>
  </si>
  <si>
    <t>NHK 2</t>
  </si>
  <si>
    <t>x</t>
  </si>
  <si>
    <t>=</t>
  </si>
  <si>
    <t>NH    X</t>
  </si>
  <si>
    <t>URAKKASUMMA</t>
  </si>
  <si>
    <t>URAKAN KESKITUNTIANSIO</t>
  </si>
  <si>
    <t>ETUMIESLISÄN LASKENTA</t>
  </si>
  <si>
    <t>Urakkasumma</t>
  </si>
  <si>
    <t>h    =</t>
  </si>
  <si>
    <t>Erotus</t>
  </si>
  <si>
    <t xml:space="preserve">      =</t>
  </si>
  <si>
    <t xml:space="preserve">Urakkasumman ja </t>
  </si>
  <si>
    <t xml:space="preserve">Miinus: ennakko x etumiestunnit </t>
  </si>
  <si>
    <t>Etumieslisää maksetaan</t>
  </si>
  <si>
    <t>1 Etumies</t>
  </si>
  <si>
    <t>h x</t>
  </si>
  <si>
    <t>maksetaan</t>
  </si>
  <si>
    <t>2 Etumies</t>
  </si>
  <si>
    <t>JAKOLISTA</t>
  </si>
  <si>
    <t xml:space="preserve">                  TYÖMAA                    </t>
  </si>
  <si>
    <t xml:space="preserve">      URAKKASUMMA </t>
  </si>
  <si>
    <t>urakan ja-</t>
  </si>
  <si>
    <t>MAKSETTU</t>
  </si>
  <si>
    <t>MAKSETUT</t>
  </si>
  <si>
    <t>TUNNIT</t>
  </si>
  <si>
    <t>ko osuus</t>
  </si>
  <si>
    <t>OSUUS</t>
  </si>
  <si>
    <t>PALKAT YHT</t>
  </si>
  <si>
    <t>MAKSETAAN</t>
  </si>
  <si>
    <t>etusivu</t>
  </si>
  <si>
    <t>Urakkapöytäkirja</t>
  </si>
  <si>
    <t>NHK-muuttuu kesken urakan</t>
  </si>
  <si>
    <t>Etumieslisä</t>
  </si>
  <si>
    <t>Jakolista</t>
  </si>
  <si>
    <t xml:space="preserve"> NIMI</t>
  </si>
  <si>
    <t>€</t>
  </si>
  <si>
    <t>€  =</t>
  </si>
  <si>
    <t>€/h</t>
  </si>
  <si>
    <t>€ =</t>
  </si>
  <si>
    <t>€ x</t>
  </si>
  <si>
    <t>€/</t>
  </si>
  <si>
    <t>ulosmaksu</t>
  </si>
  <si>
    <t>HST-,RST- ja muoviset viemärit</t>
  </si>
  <si>
    <t>Muoviputket ei viemärikäyttöön</t>
  </si>
  <si>
    <t>Rautarakennetyöt</t>
  </si>
  <si>
    <t>Paisunta-astiat</t>
  </si>
  <si>
    <t>Lattialämmitys</t>
  </si>
  <si>
    <t>Pumput</t>
  </si>
  <si>
    <t>Säätöjärjestelmät</t>
  </si>
  <si>
    <t>Erilaiset säiliöt</t>
  </si>
  <si>
    <t>Altaat</t>
  </si>
  <si>
    <t>WC-laitteet</t>
  </si>
  <si>
    <t>Sekoittajat</t>
  </si>
  <si>
    <t>Erotus-ja vettiilikaivot …..</t>
  </si>
  <si>
    <t>Kytkennät</t>
  </si>
  <si>
    <t>Purkutyö</t>
  </si>
  <si>
    <t>Normiaikojen summa</t>
  </si>
  <si>
    <t>Lämmönjakokeskukset</t>
  </si>
  <si>
    <t>päivämäärä</t>
  </si>
  <si>
    <t>etumieslisä tunnilta</t>
  </si>
  <si>
    <t>Normiaika NH</t>
  </si>
  <si>
    <t>-35</t>
  </si>
  <si>
    <t>-54</t>
  </si>
  <si>
    <t>-63</t>
  </si>
  <si>
    <t>-76,1</t>
  </si>
  <si>
    <t>-88,9</t>
  </si>
  <si>
    <t>-114,3</t>
  </si>
  <si>
    <t>VALMIIKSI ERISTETYT JÄYKÄT PUTKET (2 PUTKEA/ELEMENTTI)</t>
  </si>
  <si>
    <t>Säätöjärjestelmä, jossa on moottorikäyttöinen säätöventtiili ja pumppu</t>
  </si>
  <si>
    <t>*Sarjapesuallas 4:llä altaalla</t>
  </si>
  <si>
    <t>*Sarjapesuallas 6:llä altaalla</t>
  </si>
  <si>
    <t>*Ryhmäpesuallas 8:lla sekoittajalla</t>
  </si>
  <si>
    <t>Pöytään upotettava pesuallas</t>
  </si>
  <si>
    <t>201-</t>
  </si>
  <si>
    <t xml:space="preserve">SANEERAUS:VANHA  VIEMÄRI </t>
  </si>
  <si>
    <t>Kylpyhuone-elementtien ja valmiiksi eristettyjen hormistojen kytkentä toisiinsa</t>
  </si>
  <si>
    <t>LISÄ</t>
  </si>
  <si>
    <t>kpl</t>
  </si>
  <si>
    <t>323,9</t>
  </si>
  <si>
    <t>LIITE 2 SANEERAUKSEN  PURKUTYÖT</t>
  </si>
  <si>
    <t xml:space="preserve">PALKKA </t>
  </si>
  <si>
    <t>URAKAN JAKO-OSUUS = PERUSPALKKA X URAKKATUNNIT</t>
  </si>
  <si>
    <t>MAKSETTU PALKKA = ULOSMAKSU X URAKKATUNNIT</t>
  </si>
  <si>
    <t>MAKSETUT PALKAT YHT. = MAKSETTU PALKKA + VÄLIPOHJAT</t>
  </si>
  <si>
    <t>MAKSETAAN = URAKKA OSUUS - MAKSETUT PALKAT YHT.</t>
  </si>
  <si>
    <t>NHK1</t>
  </si>
  <si>
    <t>NHK2</t>
  </si>
  <si>
    <t>NHK3</t>
  </si>
  <si>
    <t>yht.</t>
  </si>
  <si>
    <t>NHK 3</t>
  </si>
  <si>
    <t>Tes:n takuupalkka</t>
  </si>
  <si>
    <t>1.</t>
  </si>
  <si>
    <t>2.</t>
  </si>
  <si>
    <t>3.</t>
  </si>
  <si>
    <t>JAKOKAAPPIEN,  LAATIKOIDEN JA JAKOTUKKIEN KOKOAMINEN</t>
  </si>
  <si>
    <t>Valmiiksi koottu jakokaappi tai jakolaatikko</t>
  </si>
  <si>
    <t>Asennus pystyyn</t>
  </si>
  <si>
    <t>Asennus vaakaan</t>
  </si>
  <si>
    <t xml:space="preserve">Määrä         m </t>
  </si>
  <si>
    <t>NH/m</t>
  </si>
  <si>
    <t>Määrä    kpl</t>
  </si>
  <si>
    <t xml:space="preserve">Magneettiventtiili ohituksineen </t>
  </si>
  <si>
    <t>Normiaika  NH/kpl</t>
  </si>
  <si>
    <t>Lämpöelementti</t>
  </si>
  <si>
    <t>Lämpöelementti läpivirtauksella</t>
  </si>
  <si>
    <t>Lämpöelementti suihkusetillä</t>
  </si>
  <si>
    <t>Asennustapa</t>
  </si>
  <si>
    <t>1. Yhteen virtauspiiriin kytkettävät</t>
  </si>
  <si>
    <t xml:space="preserve">
2. Useampaan kuin yhteen virtauspiiriin kytkettävät</t>
  </si>
  <si>
    <t>3. Tyhjennys, irrotus, uudelleen kiinnitys ja täyttö</t>
  </si>
  <si>
    <t>8-22  pinta-asennus</t>
  </si>
  <si>
    <t>8-22  Pinta-asennus</t>
  </si>
  <si>
    <t>takuupalkan erotus x 5,3% = Etumieslisä</t>
  </si>
  <si>
    <t>suojaputket</t>
  </si>
  <si>
    <t>16</t>
  </si>
  <si>
    <t>20</t>
  </si>
  <si>
    <t>25</t>
  </si>
  <si>
    <t>32</t>
  </si>
  <si>
    <t>40</t>
  </si>
  <si>
    <t>50</t>
  </si>
  <si>
    <t>63</t>
  </si>
  <si>
    <t>75</t>
  </si>
  <si>
    <t>90</t>
  </si>
  <si>
    <t>110</t>
  </si>
  <si>
    <r>
      <t xml:space="preserve">Valmiina toimitetut putkilämmittimet ja </t>
    </r>
    <r>
      <rPr>
        <b/>
        <sz val="9"/>
        <rFont val="Arial"/>
        <family val="2"/>
      </rPr>
      <t>käyttövesipatterit</t>
    </r>
  </si>
  <si>
    <t>Paineentasausventtiili ohituksineen</t>
  </si>
  <si>
    <t>Pesukoneen poistokulma</t>
  </si>
  <si>
    <t>URAKKA OSUUS = URAKAN JAKO-OSUUS X URAKKASUMMA :URAKAN JOKO-OSUUKSIEN SUMMA</t>
  </si>
  <si>
    <t>URAKKA KTA .</t>
  </si>
  <si>
    <t>Välipohjat</t>
  </si>
  <si>
    <t>normitunti kertoimet</t>
  </si>
  <si>
    <t>yht. tunnit</t>
  </si>
  <si>
    <t>yht. €</t>
  </si>
  <si>
    <t>Urakkatunnit</t>
  </si>
  <si>
    <t>asentajat</t>
  </si>
  <si>
    <t>Huoneistokohtainen vesimittari</t>
  </si>
  <si>
    <t>Huoneistokohtainen vesimittari jälkiasennuksena</t>
  </si>
  <si>
    <t>Piilopesualtaan seinäasennusteline</t>
  </si>
  <si>
    <t>Piilo WC:n seinäasennusteline</t>
  </si>
  <si>
    <t>Elektronisten sekoittajien ohjausyksikö, pinta-asennusmalli</t>
  </si>
  <si>
    <t>Määrä       m</t>
  </si>
  <si>
    <t>Määrä          m</t>
  </si>
  <si>
    <t>kierreliitoksin DU</t>
  </si>
  <si>
    <t>Mom. 1. HITSATTAVAT</t>
  </si>
  <si>
    <t>Mom. 1.KIERRELIITOKSIN</t>
  </si>
  <si>
    <t>Mom. 1. METALLIPUTKET PURISTAMALLA</t>
  </si>
  <si>
    <t>Puristamalla  DU</t>
  </si>
  <si>
    <t>Mom. 2. KUPARIPUTKET</t>
  </si>
  <si>
    <t>Muoviset putket 6-28mm</t>
  </si>
  <si>
    <t>Kannakoituna tai ACO-seinään asennettuna</t>
  </si>
  <si>
    <t>Valmiiksi eristettynä holviin asennettuna</t>
  </si>
  <si>
    <t>Kupariputket ja ohutseinäiset teräsputket 6-28mm</t>
  </si>
  <si>
    <t>Piiloon jäävät kannakoituna</t>
  </si>
  <si>
    <t>Suojaputket</t>
  </si>
  <si>
    <t>Mom. 3. taipuisat putket (kieppeinä toimitetut) (DU 6-28mm)</t>
  </si>
  <si>
    <t>Mom. 4. VALURAUTAVIEMÄRIT</t>
  </si>
  <si>
    <t>Pituus mm</t>
  </si>
  <si>
    <t>Talotekniikkapalkit</t>
  </si>
  <si>
    <t>Perustunti-palkka</t>
  </si>
  <si>
    <t>Taipuisat putket (kieppi)</t>
  </si>
  <si>
    <t>Lauhduttimet</t>
  </si>
  <si>
    <t>Mom. 7. MUOVIPUTKET EI VIEMÄRIKÄYTTÖÖN EIKÄ PÖLYIMURIKÄYTTÖÖN</t>
  </si>
  <si>
    <t xml:space="preserve">Mom. 2. KOMPOSIITTIPUTKET </t>
  </si>
  <si>
    <t>Mom. 6. VIEMÄRIT</t>
  </si>
  <si>
    <t>PALKKARYHMÄ 1 KUULUVAT KIRJATAAN SINISEEN OSIOON</t>
  </si>
  <si>
    <t>PALKKARYHMÄ S KIRJATAAN KELTAISEEN OSIOON</t>
  </si>
  <si>
    <t xml:space="preserve">PALKKARYHMÄ 1 KUULUVAT SINISESSÄ OSIOSSA </t>
  </si>
  <si>
    <t>Palkkaruhmä S</t>
  </si>
  <si>
    <t>PALKKARYHMÄ S KUULUVAT</t>
  </si>
  <si>
    <t xml:space="preserve">Urakanjako-osuus </t>
  </si>
  <si>
    <t xml:space="preserve">Lattiakaivon asennus </t>
  </si>
  <si>
    <t>PALKKARYHMÄSSÄ 1 OLEVIEN PERUSTUNTIPALKAKSI KIRJATAAN 50% PALKKARYHMÄ 3 PALKASTA</t>
  </si>
  <si>
    <t>Takuupalkka palkkaryhmä 3  x Urakkatunnit</t>
  </si>
  <si>
    <t>Takuupalkka palkkaryhmä 1  x Urakkatunnit</t>
  </si>
  <si>
    <t>Takuupalkka palkkaryhmä s  x Urakkatunnit</t>
  </si>
  <si>
    <t>Muoviviemärin palomansetti</t>
  </si>
  <si>
    <t>HST- RST ja muoviset viemäri lukituspanta</t>
  </si>
  <si>
    <t>Pesukonehana</t>
  </si>
  <si>
    <t>Vesilukon asennus ja kytkentä</t>
  </si>
  <si>
    <t>Astianpesukoneen täyttö- ja poistoletkun asennus ja kytkentä</t>
  </si>
  <si>
    <t>Kytkentäjohto</t>
  </si>
  <si>
    <t>Lukituspanta</t>
  </si>
  <si>
    <t xml:space="preserve">6-tie venttiili kannakoituna </t>
  </si>
  <si>
    <t>Valurautaiset viemärit ja painemuhviputket</t>
  </si>
  <si>
    <t>Lisätiedot Rakennusliitto</t>
  </si>
  <si>
    <t>Niko Räsänen</t>
  </si>
  <si>
    <t>0405087731/ niko.rasanen@rakennusliitto.fi</t>
  </si>
  <si>
    <t>Putkilukumäärä</t>
  </si>
  <si>
    <t>Vesi, energiamittarit, vuodonilmaisin…</t>
  </si>
  <si>
    <t xml:space="preserve">                            Vuodonilmaisin muut muoviset</t>
  </si>
  <si>
    <t xml:space="preserve">                                      Vuodonilmaisin kupariset</t>
  </si>
  <si>
    <t>Mom.4. LÄMMITTIMMITYSPATTERIT JA KIERTOILMAKOJEET</t>
  </si>
  <si>
    <t>Hitsattavat DU</t>
  </si>
  <si>
    <r>
      <rPr>
        <sz val="9"/>
        <rFont val="Arial"/>
        <family val="2"/>
      </rPr>
      <t xml:space="preserve">Hitsattavat </t>
    </r>
    <r>
      <rPr>
        <sz val="8"/>
        <rFont val="Arial"/>
        <family val="2"/>
      </rPr>
      <t xml:space="preserve"> Du</t>
    </r>
  </si>
  <si>
    <t>Puristamalla DU</t>
  </si>
  <si>
    <t xml:space="preserve">Mom. 3. TAIPUISAT PUTKET (KIEPPEINÄ TOIMITETUT) (Du 6-28 mm)   </t>
  </si>
  <si>
    <t xml:space="preserve">Mom. 4. VALURAUTAISET VIEMÄRIPUTKET JA PAINEMUHVIPUTKET </t>
  </si>
  <si>
    <t xml:space="preserve">Mom. 5. ERISTYSELEMENTIT JA SISÄPUTKET </t>
  </si>
  <si>
    <t>T-kaivot tai T-liitoskappale</t>
  </si>
  <si>
    <t>AVATTAVAT ELEMENTIT (AS-ELEMENTIT TAI VASTAAVAT)</t>
  </si>
  <si>
    <t>Lattiakaivo valumisaltain (kiinteä)</t>
  </si>
  <si>
    <t>Lattiakaivo valumisaltain (irrallinen)</t>
  </si>
  <si>
    <r>
      <t xml:space="preserve">Viemärin pohjakulma -110 </t>
    </r>
    <r>
      <rPr>
        <sz val="8.5"/>
        <rFont val="Arial"/>
        <family val="2"/>
      </rPr>
      <t>(malli Uponor desibel tai vastaava)</t>
    </r>
  </si>
  <si>
    <t xml:space="preserve"> Palo-osastoinnista johtuva kannakointi</t>
  </si>
  <si>
    <t>NH/putki</t>
  </si>
  <si>
    <t>Mom. 5 *PANEELIT JA PALKIT</t>
  </si>
  <si>
    <t>Palkit</t>
  </si>
  <si>
    <t>Paneelit(säteilijät)</t>
  </si>
  <si>
    <t xml:space="preserve">Mom. 6. PUMPUT, *KOMPRESSORIT JA *KESKUSPÖLYNIMURILAITTEET </t>
  </si>
  <si>
    <t>Mom. 7. SÄÄTÖJÄRJESTELMÄ (SEKOITUSRYHMÄ)</t>
  </si>
  <si>
    <t xml:space="preserve">LATTIALÄMMITYS PUTKISTOT </t>
  </si>
  <si>
    <t xml:space="preserve">Mom. 6. HST- RST-VIEMÄRIT MUHVILIITOKSIN SEKÄ MUOVISET VIEMÄRIT LIITOSTAVASTA RIIPPUMATTA, PAINEMUHVIPUTKET JA *PÖLYNIMURIPUTKISTOT </t>
  </si>
  <si>
    <t xml:space="preserve">Mom. 8. RAUTARAKENNETYÖT </t>
  </si>
  <si>
    <t xml:space="preserve">KOJEIDEN ASENNUS. Mom.1. LÄMMINVESI- JA HÖYRYKATTILAT, LÄMMINILMAKEHITTIMET SEKÄ LAUHDUTTIMET </t>
  </si>
  <si>
    <t xml:space="preserve">Mom. 3. PAISUNTA-ASTIAT </t>
  </si>
  <si>
    <t xml:space="preserve">Mom. 9.KAATOALTAAT </t>
  </si>
  <si>
    <t>Mom. 12. WC LAITTEET JA KAATOKULHOT</t>
  </si>
  <si>
    <t xml:space="preserve">Mom. 13. KYLPYAMMEET JA SUIHKUALTAAT </t>
  </si>
  <si>
    <t xml:space="preserve">Mom. 10. ASTIANPESUPÖYDÄT </t>
  </si>
  <si>
    <t xml:space="preserve">Mom. 11. PESUALTAAT </t>
  </si>
  <si>
    <t xml:space="preserve">Mom. 14.PESUISTUIMET </t>
  </si>
  <si>
    <t xml:space="preserve">Mom.15. VIRTSALOT </t>
  </si>
  <si>
    <t xml:space="preserve">Mom. 16 JUOMA-ALTAAT </t>
  </si>
  <si>
    <t xml:space="preserve">Mom.20. "ALCUTERM" TAI VASTAAVA  </t>
  </si>
  <si>
    <t xml:space="preserve">Mom. 17.PESUKONEHANAT </t>
  </si>
  <si>
    <t xml:space="preserve">Mom. 18. SEKOITTAJAT </t>
  </si>
  <si>
    <t xml:space="preserve">Mom. 19 VESIMITTARIT, ENERGIAMÄÄRÄMITTARIT, VUODONILMAISIMET JA PALOPOSTIT SEKÄ VARUSTEET </t>
  </si>
  <si>
    <t xml:space="preserve">LIITE 1. KYTKENNÄT VIEMÄRILTÄ </t>
  </si>
  <si>
    <t xml:space="preserve">LIITE 1. KYTKENNÄT MUILLA PUTKILLA </t>
  </si>
  <si>
    <t xml:space="preserve">LIITE 2 PURKUTYÖT </t>
  </si>
  <si>
    <t>Metalli ja teräsputket</t>
  </si>
  <si>
    <t>Eristyselementit ja sisäputket</t>
  </si>
  <si>
    <t>Lämmityspatterit ja kiertoilmakojeet</t>
  </si>
  <si>
    <t xml:space="preserve">Paneelit(säteilijät) ja palkit </t>
  </si>
  <si>
    <t>Komposiittiputket</t>
  </si>
  <si>
    <t>Kupariputket</t>
  </si>
  <si>
    <t xml:space="preserve">Mom. 22. EROTUS- JA VENTTIILIKAIVOT, PUMPPAAMOT KAIVOINEEN, SAKOKAIVOT JA LOKASÄILIÖT </t>
  </si>
  <si>
    <t>Mom. 2. KUPARIPUTKET PURISTAMALLA</t>
  </si>
  <si>
    <t>Määrä         m</t>
  </si>
  <si>
    <t>Määrä        m</t>
  </si>
  <si>
    <t>Määrä      m</t>
  </si>
  <si>
    <t>Kierreliitoksin DU</t>
  </si>
  <si>
    <t>Normiai-ka NH/m</t>
  </si>
  <si>
    <t>Komposiitti DU</t>
  </si>
  <si>
    <t>määrä       m</t>
  </si>
  <si>
    <t>määrä        m</t>
  </si>
  <si>
    <t>Valurauta viemäriputki DN</t>
  </si>
  <si>
    <t>Määrä                     m</t>
  </si>
  <si>
    <t>Mom.2. LÄMMÖNSIIRTIMET JA VALMIIT LÄMMÖNJAKOKESKUKSET</t>
  </si>
  <si>
    <t>Mom. 2. LÄMMÖNSIIRTIMET JA VALMIIT LÄMMÖNJAKOKESKUKSET</t>
  </si>
  <si>
    <t>Lämmönjakokeskus</t>
  </si>
  <si>
    <t>55  - 114,3</t>
  </si>
  <si>
    <t>23  - 54</t>
  </si>
  <si>
    <t>114,4 -</t>
  </si>
  <si>
    <t>219,1 -</t>
  </si>
  <si>
    <t>23 - 54</t>
  </si>
  <si>
    <t>55 - 114,3</t>
  </si>
  <si>
    <t>114,4-</t>
  </si>
  <si>
    <t xml:space="preserve">Mom. 8. *LAUHDEVESISÄILIÖT, LÄMMINVESISÄILIÖT, LÄMMINVESIVARAAJAT, LÄMMINVESIKOJEET, SUURTEHOVARAAJAT, KYLMÄVESISÄILIÖT, VEDENSUODATTIMET, PAINESÄILIÖT </t>
  </si>
  <si>
    <t>Energiamäärämittareiden                   asennus -114,3</t>
  </si>
  <si>
    <t>Vuodonilmaisin kupariset</t>
  </si>
  <si>
    <t>Vuodonilmaisin muut muoviset</t>
  </si>
  <si>
    <t>Vuodonilmaisin muovinen jälkiasennus</t>
  </si>
  <si>
    <t>Sekoittaja suihkuineen ja suihkutankoineen</t>
  </si>
  <si>
    <t xml:space="preserve">NORMIAIKASUMMA             </t>
  </si>
  <si>
    <t>Valurauta NH/haara</t>
  </si>
  <si>
    <t>Muoviv. NH/ haara</t>
  </si>
  <si>
    <t>Ulkohalkaisija DU</t>
  </si>
  <si>
    <t>Ulkohalkai-sija DU</t>
  </si>
  <si>
    <t>Yht.   NH</t>
  </si>
  <si>
    <t>Lisä</t>
  </si>
  <si>
    <t>Vaativuus ja olosuhdelisät:</t>
  </si>
  <si>
    <t>KPL / m</t>
  </si>
  <si>
    <t>NH / a</t>
  </si>
  <si>
    <t>Haitta%</t>
  </si>
  <si>
    <t>NH /a</t>
  </si>
  <si>
    <t>Vaativuus- ja olosuhdelisät</t>
  </si>
  <si>
    <t>Kaasurasioiden ulosottopisteet</t>
  </si>
  <si>
    <t>Hälytys- ja sulkuventtiililaatikko</t>
  </si>
  <si>
    <t>Mom.21. SAIRAALAKAASURASIOIDEN ULOSOTTOPISTEET JA PIKASULKULAATIKKO</t>
  </si>
  <si>
    <r>
      <rPr>
        <sz val="8.5"/>
        <rFont val="Arial"/>
        <family val="2"/>
      </rPr>
      <t>Viemäriputki</t>
    </r>
    <r>
      <rPr>
        <sz val="9"/>
        <rFont val="Arial"/>
        <family val="2"/>
      </rPr>
      <t xml:space="preserve"> DU</t>
    </r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</si>
  <si>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HITSATTAVAT</t>
    </r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</si>
  <si>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KIERRELIITOKSIN</t>
    </r>
  </si>
  <si>
    <r>
      <t xml:space="preserve">Mom. 1. METALLIPUTKET   JA HITSATTAVAT TERÄSPUTKET / </t>
    </r>
    <r>
      <rPr>
        <b/>
        <i/>
        <sz val="9"/>
        <color rgb="FFFF0000"/>
        <rFont val="Arial"/>
        <family val="2"/>
      </rPr>
      <t>PURISTAMALLA</t>
    </r>
  </si>
  <si>
    <r>
      <t>Mom. 2. KUPARIPUTKET JA KOMPOSIITTIPUTKET /</t>
    </r>
    <r>
      <rPr>
        <b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kupariputket</t>
    </r>
  </si>
  <si>
    <r>
      <t xml:space="preserve">Mom. 2. KUPARIPUTKET JA KOMPOSIITTIPUTKET / </t>
    </r>
    <r>
      <rPr>
        <b/>
        <i/>
        <sz val="10"/>
        <color rgb="FFFF0000"/>
        <rFont val="Arial"/>
        <family val="2"/>
      </rPr>
      <t>Komposiittiputket</t>
    </r>
  </si>
  <si>
    <t>Muut sovitut työt</t>
  </si>
  <si>
    <r>
      <t xml:space="preserve">Mom. 2. KUPARIPUTKET JA KOMPOSIITTIPUTKET / </t>
    </r>
    <r>
      <rPr>
        <b/>
        <i/>
        <sz val="10"/>
        <rFont val="Arial"/>
        <family val="2"/>
      </rPr>
      <t xml:space="preserve">kupariputket </t>
    </r>
    <r>
      <rPr>
        <b/>
        <i/>
        <sz val="10"/>
        <color rgb="FFFF0000"/>
        <rFont val="Arial"/>
        <family val="2"/>
      </rPr>
      <t>puristamalla</t>
    </r>
  </si>
  <si>
    <r>
      <t xml:space="preserve">Mom. 7. *MUOVIPUTKET EI VIEMÄRIKÄYTTÖÖN EIKÄ PÖLYIMURIKÄYTTÖÖN            </t>
    </r>
    <r>
      <rPr>
        <sz val="9"/>
        <rFont val="Arial"/>
        <family val="2"/>
      </rPr>
      <t>(Näitä putkistoja ovat esim. PEL, PEH ja liimaliitosputkistot)</t>
    </r>
  </si>
  <si>
    <t>Putkialan urakanmittauspöytäkirja</t>
  </si>
  <si>
    <t>Päivämäärä</t>
  </si>
  <si>
    <t>Työnantaja</t>
  </si>
  <si>
    <t>Työnumero</t>
  </si>
  <si>
    <t>Työmaa</t>
  </si>
  <si>
    <t>Etumies</t>
  </si>
  <si>
    <t>Kuittaus</t>
  </si>
  <si>
    <t>Työntekijä</t>
  </si>
  <si>
    <t>Normituntien summa</t>
  </si>
  <si>
    <t>Sisäpuoliset asennukset</t>
  </si>
  <si>
    <t>Ulkopuoliset asennukset</t>
  </si>
  <si>
    <t xml:space="preserve">Saneerauslisä%    </t>
  </si>
  <si>
    <t xml:space="preserve">Perustuu: Talotekniikka-alan  LVI-Toimialan 2025 - 2028 työehtosopimukseen </t>
  </si>
  <si>
    <t>Palkkaryhmä 1 perustuntipalkaksi kirjataan 50% palkkaryhmä 3:sta joka on 1.9.2025 / 9,47€, 1.6.2026 / 9,74€ ja 1.6.2027 / 9,98€</t>
  </si>
  <si>
    <t>Päivitetty 28.4.2026</t>
  </si>
  <si>
    <r>
      <t xml:space="preserve">PUTKEN URAKANMITTAUSOHJELMA           </t>
    </r>
    <r>
      <rPr>
        <b/>
        <u/>
        <sz val="22"/>
        <rFont val="Franklin Gothic Book"/>
        <family val="2"/>
      </rPr>
      <t>NORMAALITALO 2025-2028</t>
    </r>
  </si>
  <si>
    <t>Normaalitalo 2025-2028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</si>
</sst>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0.00\ &quot;mk&quot;;[Red]\-#,##0.00\ &quot;mk&quot;"/>
    <numFmt numFmtId="165" formatCode="_-* #,##0\ _m_k_-;\-* #,##0\ _m_k_-;_-* &quot;-&quot;\ _m_k_-;_-@_-"/>
    <numFmt numFmtId="166" formatCode="0.00;[Red]0.00"/>
    <numFmt numFmtId="167" formatCode="d\.m\."/>
    <numFmt numFmtId="168" formatCode="0.000"/>
    <numFmt numFmtId="169" formatCode="0.0000"/>
    <numFmt numFmtId="170" formatCode="0.0\ %"/>
    <numFmt numFmtId="171" formatCode="0.0"/>
  </numFmts>
  <fonts count="7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8.8000000000000007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9"/>
      <color indexed="12"/>
      <name val="Arial"/>
      <family val="2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9"/>
      <color indexed="15"/>
      <name val="Arial"/>
      <family val="2"/>
    </font>
    <font>
      <sz val="12"/>
      <color indexed="15"/>
      <name val="Arial"/>
      <family val="2"/>
    </font>
    <font>
      <b/>
      <u/>
      <sz val="8.8000000000000007"/>
      <color indexed="12"/>
      <name val="Arial"/>
      <family val="2"/>
    </font>
    <font>
      <u/>
      <sz val="9"/>
      <color indexed="41"/>
      <name val="Arial"/>
      <family val="2"/>
    </font>
    <font>
      <sz val="9"/>
      <color indexed="41"/>
      <name val="Arial"/>
      <family val="2"/>
    </font>
    <font>
      <sz val="9"/>
      <color indexed="4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.800000000000000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.8000000000000007"/>
      <name val="Arial"/>
      <family val="2"/>
    </font>
    <font>
      <b/>
      <i/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b/>
      <sz val="8.8000000000000007"/>
      <color indexed="12"/>
      <name val="Arial"/>
      <family val="2"/>
    </font>
    <font>
      <sz val="9"/>
      <color indexed="81"/>
      <name val="Tahoma"/>
      <family val="2"/>
    </font>
    <font>
      <sz val="8.5"/>
      <name val="Arial"/>
      <family val="2"/>
    </font>
    <font>
      <b/>
      <sz val="7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u/>
      <sz val="9"/>
      <color rgb="FF0000B4"/>
      <name val="Arial"/>
      <family val="2"/>
    </font>
    <font>
      <u/>
      <sz val="8.8000000000000007"/>
      <color rgb="FF0000B4"/>
      <name val="Arial"/>
      <family val="2"/>
    </font>
    <font>
      <sz val="9"/>
      <color rgb="FF0000B4"/>
      <name val="Arial"/>
      <family val="2"/>
    </font>
    <font>
      <sz val="9"/>
      <color rgb="FF0000DA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7.5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b/>
      <sz val="7.8"/>
      <name val="Arial"/>
      <family val="2"/>
    </font>
    <font>
      <sz val="9"/>
      <color rgb="FFFF0000"/>
      <name val="Arial"/>
      <family val="2"/>
    </font>
    <font>
      <b/>
      <sz val="20"/>
      <name val="Franklin Gothic Medium"/>
      <family val="2"/>
    </font>
    <font>
      <b/>
      <sz val="22"/>
      <name val="Franklin Gothic Book"/>
      <family val="2"/>
    </font>
    <font>
      <b/>
      <u/>
      <sz val="22"/>
      <name val="Franklin Gothic Book"/>
      <family val="2"/>
    </font>
    <font>
      <b/>
      <i/>
      <sz val="9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59" fillId="0" borderId="0" applyFont="0" applyFill="0" applyBorder="0" applyAlignment="0" applyProtection="0"/>
    <xf numFmtId="44" fontId="71" fillId="0" borderId="0" applyFont="0" applyFill="0" applyBorder="0" applyAlignment="0" applyProtection="0"/>
  </cellStyleXfs>
  <cellXfs count="137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4" fillId="0" borderId="3" xfId="0" applyFont="1" applyBorder="1"/>
    <xf numFmtId="0" fontId="3" fillId="0" borderId="1" xfId="0" applyFont="1" applyBorder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13" xfId="0" applyFont="1" applyBorder="1"/>
    <xf numFmtId="0" fontId="0" fillId="0" borderId="11" xfId="0" applyBorder="1"/>
    <xf numFmtId="0" fontId="0" fillId="0" borderId="8" xfId="0" applyBorder="1"/>
    <xf numFmtId="0" fontId="0" fillId="0" borderId="6" xfId="0" applyBorder="1"/>
    <xf numFmtId="0" fontId="0" fillId="0" borderId="12" xfId="0" applyBorder="1"/>
    <xf numFmtId="0" fontId="3" fillId="0" borderId="14" xfId="0" applyFont="1" applyBorder="1"/>
    <xf numFmtId="0" fontId="3" fillId="0" borderId="15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0" fillId="0" borderId="18" xfId="0" applyBorder="1"/>
    <xf numFmtId="0" fontId="3" fillId="0" borderId="16" xfId="0" applyFont="1" applyBorder="1"/>
    <xf numFmtId="0" fontId="3" fillId="0" borderId="10" xfId="0" applyFont="1" applyBorder="1"/>
    <xf numFmtId="0" fontId="4" fillId="0" borderId="19" xfId="0" applyFont="1" applyBorder="1" applyAlignment="1">
      <alignment vertical="top"/>
    </xf>
    <xf numFmtId="0" fontId="3" fillId="0" borderId="11" xfId="0" applyFont="1" applyBorder="1"/>
    <xf numFmtId="0" fontId="0" fillId="0" borderId="13" xfId="0" applyBorder="1"/>
    <xf numFmtId="0" fontId="0" fillId="0" borderId="4" xfId="0" applyBorder="1"/>
    <xf numFmtId="0" fontId="0" fillId="0" borderId="5" xfId="0" applyBorder="1"/>
    <xf numFmtId="0" fontId="5" fillId="0" borderId="4" xfId="0" applyFont="1" applyBorder="1"/>
    <xf numFmtId="0" fontId="0" fillId="0" borderId="15" xfId="0" applyBorder="1"/>
    <xf numFmtId="0" fontId="4" fillId="0" borderId="20" xfId="0" applyFont="1" applyBorder="1"/>
    <xf numFmtId="0" fontId="4" fillId="0" borderId="18" xfId="0" applyFont="1" applyBorder="1"/>
    <xf numFmtId="0" fontId="4" fillId="0" borderId="21" xfId="0" applyFont="1" applyBorder="1"/>
    <xf numFmtId="0" fontId="3" fillId="0" borderId="0" xfId="0" applyFont="1"/>
    <xf numFmtId="0" fontId="3" fillId="0" borderId="2" xfId="0" applyFont="1" applyBorder="1"/>
    <xf numFmtId="0" fontId="6" fillId="0" borderId="6" xfId="0" applyFont="1" applyBorder="1"/>
    <xf numFmtId="0" fontId="3" fillId="0" borderId="13" xfId="0" applyFont="1" applyBorder="1"/>
    <xf numFmtId="0" fontId="3" fillId="0" borderId="18" xfId="0" applyFont="1" applyBorder="1"/>
    <xf numFmtId="0" fontId="4" fillId="0" borderId="7" xfId="0" applyFont="1" applyBorder="1"/>
    <xf numFmtId="0" fontId="3" fillId="0" borderId="22" xfId="0" applyFont="1" applyBorder="1"/>
    <xf numFmtId="0" fontId="3" fillId="0" borderId="3" xfId="0" applyFont="1" applyBorder="1"/>
    <xf numFmtId="0" fontId="5" fillId="0" borderId="0" xfId="0" applyFont="1"/>
    <xf numFmtId="0" fontId="0" fillId="0" borderId="3" xfId="0" applyBorder="1"/>
    <xf numFmtId="0" fontId="4" fillId="0" borderId="8" xfId="0" applyFont="1" applyBorder="1" applyAlignment="1">
      <alignment horizontal="center"/>
    </xf>
    <xf numFmtId="0" fontId="3" fillId="0" borderId="4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3" fillId="0" borderId="20" xfId="0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6" xfId="0" applyFont="1" applyBorder="1"/>
    <xf numFmtId="0" fontId="3" fillId="0" borderId="28" xfId="0" applyFont="1" applyBorder="1"/>
    <xf numFmtId="0" fontId="3" fillId="0" borderId="29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6" xfId="0" applyBorder="1" applyAlignment="1">
      <alignment horizontal="left"/>
    </xf>
    <xf numFmtId="0" fontId="4" fillId="0" borderId="8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29" xfId="0" applyBorder="1"/>
    <xf numFmtId="0" fontId="0" fillId="0" borderId="1" xfId="0" applyBorder="1"/>
    <xf numFmtId="0" fontId="11" fillId="0" borderId="0" xfId="0" applyFont="1"/>
    <xf numFmtId="0" fontId="11" fillId="0" borderId="18" xfId="0" applyFont="1" applyBorder="1"/>
    <xf numFmtId="0" fontId="8" fillId="0" borderId="18" xfId="0" applyFont="1" applyBorder="1"/>
    <xf numFmtId="0" fontId="1" fillId="0" borderId="18" xfId="0" applyFont="1" applyBorder="1"/>
    <xf numFmtId="0" fontId="12" fillId="0" borderId="18" xfId="0" applyFont="1" applyBorder="1"/>
    <xf numFmtId="0" fontId="4" fillId="0" borderId="31" xfId="0" applyFont="1" applyBorder="1"/>
    <xf numFmtId="0" fontId="6" fillId="0" borderId="32" xfId="0" applyFont="1" applyBorder="1" applyAlignment="1">
      <alignment wrapText="1"/>
    </xf>
    <xf numFmtId="0" fontId="9" fillId="0" borderId="32" xfId="0" applyFont="1" applyBorder="1"/>
    <xf numFmtId="0" fontId="9" fillId="0" borderId="33" xfId="0" applyFont="1" applyBorder="1"/>
    <xf numFmtId="0" fontId="9" fillId="0" borderId="34" xfId="0" applyFont="1" applyBorder="1"/>
    <xf numFmtId="2" fontId="4" fillId="0" borderId="6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14" fillId="0" borderId="17" xfId="0" applyFont="1" applyBorder="1"/>
    <xf numFmtId="0" fontId="0" fillId="0" borderId="7" xfId="0" applyBorder="1"/>
    <xf numFmtId="2" fontId="4" fillId="0" borderId="5" xfId="0" applyNumberFormat="1" applyFont="1" applyBorder="1" applyAlignment="1">
      <alignment horizontal="center"/>
    </xf>
    <xf numFmtId="0" fontId="0" fillId="0" borderId="9" xfId="0" applyBorder="1"/>
    <xf numFmtId="2" fontId="4" fillId="0" borderId="37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2" fillId="0" borderId="4" xfId="0" applyFont="1" applyBorder="1"/>
    <xf numFmtId="0" fontId="0" fillId="0" borderId="24" xfId="0" applyBorder="1"/>
    <xf numFmtId="0" fontId="0" fillId="0" borderId="25" xfId="0" applyBorder="1"/>
    <xf numFmtId="0" fontId="0" fillId="0" borderId="36" xfId="0" applyBorder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12" fillId="0" borderId="7" xfId="0" applyFont="1" applyBorder="1"/>
    <xf numFmtId="0" fontId="8" fillId="0" borderId="8" xfId="0" applyFont="1" applyBorder="1"/>
    <xf numFmtId="2" fontId="8" fillId="0" borderId="6" xfId="0" applyNumberFormat="1" applyFont="1" applyBorder="1" applyAlignment="1">
      <alignment horizontal="center"/>
    </xf>
    <xf numFmtId="0" fontId="8" fillId="0" borderId="13" xfId="0" applyFont="1" applyBorder="1"/>
    <xf numFmtId="0" fontId="9" fillId="0" borderId="6" xfId="0" applyFont="1" applyBorder="1" applyAlignment="1">
      <alignment vertical="top" wrapText="1"/>
    </xf>
    <xf numFmtId="2" fontId="4" fillId="0" borderId="6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wrapText="1"/>
    </xf>
    <xf numFmtId="2" fontId="4" fillId="0" borderId="30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1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2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39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2" fontId="9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6" fillId="0" borderId="42" xfId="0" applyNumberFormat="1" applyFont="1" applyBorder="1" applyAlignment="1">
      <alignment horizontal="center" vertical="top" wrapText="1"/>
    </xf>
    <xf numFmtId="0" fontId="14" fillId="0" borderId="4" xfId="0" applyFont="1" applyBorder="1"/>
    <xf numFmtId="0" fontId="4" fillId="0" borderId="24" xfId="0" applyFont="1" applyBorder="1" applyAlignment="1">
      <alignment vertical="top"/>
    </xf>
    <xf numFmtId="2" fontId="0" fillId="0" borderId="12" xfId="0" applyNumberForma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43" xfId="0" applyFont="1" applyBorder="1"/>
    <xf numFmtId="0" fontId="0" fillId="0" borderId="12" xfId="0" applyBorder="1" applyAlignment="1">
      <alignment horizontal="center"/>
    </xf>
    <xf numFmtId="2" fontId="2" fillId="0" borderId="0" xfId="0" applyNumberFormat="1" applyFont="1" applyAlignment="1">
      <alignment horizontal="center"/>
    </xf>
    <xf numFmtId="9" fontId="4" fillId="0" borderId="0" xfId="0" applyNumberFormat="1" applyFont="1"/>
    <xf numFmtId="0" fontId="5" fillId="0" borderId="5" xfId="0" applyFont="1" applyBorder="1"/>
    <xf numFmtId="0" fontId="0" fillId="0" borderId="6" xfId="0" applyBorder="1" applyAlignment="1" applyProtection="1">
      <alignment horizontal="center"/>
      <protection locked="0"/>
    </xf>
    <xf numFmtId="2" fontId="4" fillId="0" borderId="0" xfId="0" applyNumberFormat="1" applyFont="1"/>
    <xf numFmtId="2" fontId="0" fillId="0" borderId="0" xfId="0" applyNumberForma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9" fillId="0" borderId="41" xfId="0" applyFont="1" applyBorder="1"/>
    <xf numFmtId="0" fontId="15" fillId="0" borderId="12" xfId="0" applyFont="1" applyBorder="1"/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12" fillId="0" borderId="0" xfId="0" applyNumberFormat="1" applyFont="1"/>
    <xf numFmtId="0" fontId="12" fillId="0" borderId="0" xfId="0" applyFont="1"/>
    <xf numFmtId="2" fontId="8" fillId="0" borderId="0" xfId="0" applyNumberFormat="1" applyFont="1" applyAlignment="1">
      <alignment horizontal="center"/>
    </xf>
    <xf numFmtId="17" fontId="0" fillId="0" borderId="6" xfId="0" applyNumberFormat="1" applyBorder="1" applyAlignment="1">
      <alignment horizontal="left"/>
    </xf>
    <xf numFmtId="0" fontId="12" fillId="0" borderId="15" xfId="0" applyFont="1" applyBorder="1"/>
    <xf numFmtId="2" fontId="9" fillId="0" borderId="31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14" fillId="0" borderId="46" xfId="0" applyNumberFormat="1" applyFont="1" applyBorder="1" applyAlignment="1">
      <alignment horizontal="center"/>
    </xf>
    <xf numFmtId="2" fontId="3" fillId="0" borderId="46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47" xfId="0" applyFont="1" applyBorder="1"/>
    <xf numFmtId="0" fontId="2" fillId="0" borderId="31" xfId="0" applyFont="1" applyBorder="1"/>
    <xf numFmtId="0" fontId="4" fillId="0" borderId="5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4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12" fillId="0" borderId="0" xfId="0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6" fillId="0" borderId="6" xfId="0" applyFont="1" applyBorder="1" applyAlignment="1">
      <alignment wrapText="1"/>
    </xf>
    <xf numFmtId="0" fontId="8" fillId="0" borderId="6" xfId="0" applyFont="1" applyBorder="1"/>
    <xf numFmtId="0" fontId="9" fillId="0" borderId="6" xfId="0" applyFont="1" applyBorder="1" applyAlignment="1">
      <alignment horizontal="left"/>
    </xf>
    <xf numFmtId="2" fontId="4" fillId="3" borderId="6" xfId="0" applyNumberFormat="1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167" fontId="0" fillId="3" borderId="6" xfId="0" applyNumberFormat="1" applyFill="1" applyBorder="1" applyProtection="1">
      <protection locked="0"/>
    </xf>
    <xf numFmtId="167" fontId="8" fillId="3" borderId="6" xfId="0" applyNumberFormat="1" applyFont="1" applyFill="1" applyBorder="1" applyProtection="1">
      <protection locked="0"/>
    </xf>
    <xf numFmtId="2" fontId="4" fillId="0" borderId="39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48" xfId="0" applyFont="1" applyBorder="1"/>
    <xf numFmtId="0" fontId="9" fillId="0" borderId="0" xfId="0" applyFont="1" applyAlignment="1">
      <alignment horizontal="center"/>
    </xf>
    <xf numFmtId="168" fontId="9" fillId="0" borderId="6" xfId="0" applyNumberFormat="1" applyFont="1" applyBorder="1" applyAlignment="1">
      <alignment horizontal="center"/>
    </xf>
    <xf numFmtId="168" fontId="9" fillId="0" borderId="0" xfId="0" applyNumberFormat="1" applyFont="1" applyAlignment="1">
      <alignment horizontal="center"/>
    </xf>
    <xf numFmtId="168" fontId="9" fillId="0" borderId="7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7" fontId="0" fillId="0" borderId="0" xfId="0" applyNumberFormat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3" fillId="0" borderId="0" xfId="1" applyAlignment="1" applyProtection="1"/>
    <xf numFmtId="0" fontId="11" fillId="0" borderId="18" xfId="0" applyFont="1" applyBorder="1" applyAlignment="1">
      <alignment horizontal="center"/>
    </xf>
    <xf numFmtId="2" fontId="11" fillId="0" borderId="0" xfId="0" applyNumberFormat="1" applyFont="1"/>
    <xf numFmtId="0" fontId="11" fillId="0" borderId="6" xfId="0" applyFont="1" applyBorder="1"/>
    <xf numFmtId="0" fontId="11" fillId="0" borderId="18" xfId="0" applyFont="1" applyBorder="1" applyAlignment="1">
      <alignment horizontal="right"/>
    </xf>
    <xf numFmtId="0" fontId="11" fillId="0" borderId="0" xfId="0" applyFont="1" applyAlignment="1">
      <alignment horizontal="left"/>
    </xf>
    <xf numFmtId="49" fontId="8" fillId="0" borderId="13" xfId="0" applyNumberFormat="1" applyFont="1" applyBorder="1" applyAlignment="1">
      <alignment horizontal="left"/>
    </xf>
    <xf numFmtId="0" fontId="6" fillId="0" borderId="0" xfId="0" applyFont="1" applyAlignment="1">
      <alignment horizontal="center" vertical="top" wrapText="1"/>
    </xf>
    <xf numFmtId="0" fontId="8" fillId="0" borderId="48" xfId="0" applyFont="1" applyBorder="1"/>
    <xf numFmtId="0" fontId="9" fillId="0" borderId="48" xfId="0" applyFont="1" applyBorder="1"/>
    <xf numFmtId="0" fontId="9" fillId="0" borderId="48" xfId="0" applyFont="1" applyBorder="1" applyAlignment="1">
      <alignment horizontal="left" wrapText="1"/>
    </xf>
    <xf numFmtId="0" fontId="9" fillId="0" borderId="25" xfId="0" applyFont="1" applyBorder="1"/>
    <xf numFmtId="0" fontId="9" fillId="0" borderId="39" xfId="0" applyFont="1" applyBorder="1" applyAlignment="1">
      <alignment horizontal="left" wrapText="1"/>
    </xf>
    <xf numFmtId="0" fontId="9" fillId="0" borderId="50" xfId="0" applyFont="1" applyBorder="1"/>
    <xf numFmtId="0" fontId="9" fillId="0" borderId="39" xfId="0" applyFont="1" applyBorder="1" applyAlignment="1">
      <alignment wrapText="1"/>
    </xf>
    <xf numFmtId="0" fontId="9" fillId="0" borderId="39" xfId="0" applyFont="1" applyBorder="1"/>
    <xf numFmtId="2" fontId="8" fillId="0" borderId="0" xfId="0" applyNumberFormat="1" applyFont="1"/>
    <xf numFmtId="2" fontId="1" fillId="0" borderId="0" xfId="0" applyNumberFormat="1" applyFont="1"/>
    <xf numFmtId="2" fontId="8" fillId="0" borderId="51" xfId="0" applyNumberFormat="1" applyFont="1" applyBorder="1"/>
    <xf numFmtId="0" fontId="22" fillId="0" borderId="0" xfId="1" applyFont="1" applyBorder="1" applyAlignment="1" applyProtection="1"/>
    <xf numFmtId="0" fontId="22" fillId="0" borderId="0" xfId="1" applyFont="1" applyAlignment="1" applyProtection="1"/>
    <xf numFmtId="0" fontId="8" fillId="0" borderId="39" xfId="0" applyFont="1" applyBorder="1" applyAlignment="1">
      <alignment horizontal="center"/>
    </xf>
    <xf numFmtId="0" fontId="8" fillId="2" borderId="0" xfId="0" applyFont="1" applyFill="1"/>
    <xf numFmtId="0" fontId="9" fillId="0" borderId="26" xfId="0" applyFont="1" applyBorder="1"/>
    <xf numFmtId="0" fontId="6" fillId="2" borderId="0" xfId="0" applyFont="1" applyFill="1" applyAlignment="1">
      <alignment horizontal="center" vertical="top" wrapText="1"/>
    </xf>
    <xf numFmtId="2" fontId="8" fillId="2" borderId="13" xfId="0" applyNumberFormat="1" applyFont="1" applyFill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26" fillId="0" borderId="40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1" fillId="0" borderId="0" xfId="0" applyFont="1"/>
    <xf numFmtId="0" fontId="8" fillId="0" borderId="9" xfId="0" applyFont="1" applyBorder="1"/>
    <xf numFmtId="2" fontId="8" fillId="0" borderId="52" xfId="0" applyNumberFormat="1" applyFont="1" applyBorder="1"/>
    <xf numFmtId="2" fontId="8" fillId="0" borderId="31" xfId="0" applyNumberFormat="1" applyFont="1" applyBorder="1"/>
    <xf numFmtId="49" fontId="4" fillId="0" borderId="6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 wrapText="1"/>
    </xf>
    <xf numFmtId="2" fontId="3" fillId="0" borderId="0" xfId="0" applyNumberFormat="1" applyFont="1"/>
    <xf numFmtId="0" fontId="9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0" fontId="4" fillId="2" borderId="0" xfId="0" applyFont="1" applyFill="1" applyAlignment="1" applyProtection="1">
      <alignment horizontal="center"/>
      <protection locked="0"/>
    </xf>
    <xf numFmtId="0" fontId="3" fillId="0" borderId="44" xfId="0" applyFont="1" applyBorder="1"/>
    <xf numFmtId="0" fontId="4" fillId="0" borderId="12" xfId="0" applyFont="1" applyBorder="1" applyAlignment="1">
      <alignment horizontal="center" vertical="top" wrapText="1"/>
    </xf>
    <xf numFmtId="0" fontId="13" fillId="0" borderId="0" xfId="1" applyBorder="1" applyAlignment="1" applyProtection="1"/>
    <xf numFmtId="0" fontId="6" fillId="0" borderId="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2" fontId="9" fillId="0" borderId="48" xfId="0" applyNumberFormat="1" applyFont="1" applyBorder="1" applyAlignment="1">
      <alignment horizontal="center"/>
    </xf>
    <xf numFmtId="0" fontId="4" fillId="0" borderId="14" xfId="0" applyFont="1" applyBorder="1"/>
    <xf numFmtId="9" fontId="14" fillId="0" borderId="8" xfId="0" applyNumberFormat="1" applyFont="1" applyBorder="1" applyAlignment="1">
      <alignment horizontal="right"/>
    </xf>
    <xf numFmtId="0" fontId="15" fillId="0" borderId="10" xfId="0" applyFont="1" applyBorder="1"/>
    <xf numFmtId="2" fontId="4" fillId="0" borderId="30" xfId="0" applyNumberFormat="1" applyFont="1" applyBorder="1"/>
    <xf numFmtId="2" fontId="2" fillId="0" borderId="0" xfId="0" applyNumberFormat="1" applyFont="1"/>
    <xf numFmtId="0" fontId="16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168" fontId="4" fillId="0" borderId="12" xfId="0" applyNumberFormat="1" applyFont="1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6" fillId="0" borderId="12" xfId="0" applyFont="1" applyBorder="1"/>
    <xf numFmtId="2" fontId="11" fillId="4" borderId="47" xfId="0" applyNumberFormat="1" applyFont="1" applyFill="1" applyBorder="1"/>
    <xf numFmtId="2" fontId="11" fillId="5" borderId="6" xfId="0" applyNumberFormat="1" applyFont="1" applyFill="1" applyBorder="1"/>
    <xf numFmtId="0" fontId="8" fillId="0" borderId="48" xfId="0" applyFont="1" applyBorder="1" applyAlignment="1">
      <alignment horizontal="center"/>
    </xf>
    <xf numFmtId="0" fontId="0" fillId="0" borderId="49" xfId="0" applyBorder="1" applyAlignment="1">
      <alignment horizontal="center"/>
    </xf>
    <xf numFmtId="2" fontId="8" fillId="5" borderId="47" xfId="0" applyNumberFormat="1" applyFont="1" applyFill="1" applyBorder="1"/>
    <xf numFmtId="2" fontId="18" fillId="3" borderId="6" xfId="0" applyNumberFormat="1" applyFont="1" applyFill="1" applyBorder="1" applyAlignment="1" applyProtection="1">
      <alignment horizontal="right"/>
      <protection locked="0"/>
    </xf>
    <xf numFmtId="0" fontId="9" fillId="0" borderId="39" xfId="0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8" fillId="0" borderId="52" xfId="0" applyNumberFormat="1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2" fontId="8" fillId="0" borderId="48" xfId="0" applyNumberFormat="1" applyFont="1" applyBorder="1" applyAlignment="1">
      <alignment horizontal="center"/>
    </xf>
    <xf numFmtId="2" fontId="8" fillId="3" borderId="6" xfId="0" applyNumberFormat="1" applyFont="1" applyFill="1" applyBorder="1" applyAlignment="1" applyProtection="1">
      <alignment horizontal="center"/>
      <protection locked="0"/>
    </xf>
    <xf numFmtId="2" fontId="14" fillId="5" borderId="13" xfId="0" applyNumberFormat="1" applyFont="1" applyFill="1" applyBorder="1"/>
    <xf numFmtId="0" fontId="29" fillId="0" borderId="0" xfId="1" applyFont="1" applyBorder="1" applyAlignment="1" applyProtection="1"/>
    <xf numFmtId="2" fontId="4" fillId="0" borderId="49" xfId="0" applyNumberFormat="1" applyFont="1" applyBorder="1" applyAlignment="1">
      <alignment horizontal="center"/>
    </xf>
    <xf numFmtId="17" fontId="0" fillId="0" borderId="0" xfId="0" applyNumberFormat="1" applyAlignment="1">
      <alignment horizontal="left"/>
    </xf>
    <xf numFmtId="2" fontId="4" fillId="0" borderId="48" xfId="0" applyNumberFormat="1" applyFont="1" applyBorder="1" applyAlignment="1">
      <alignment horizontal="center"/>
    </xf>
    <xf numFmtId="49" fontId="4" fillId="0" borderId="6" xfId="0" applyNumberFormat="1" applyFont="1" applyBorder="1"/>
    <xf numFmtId="0" fontId="6" fillId="0" borderId="0" xfId="0" applyFont="1"/>
    <xf numFmtId="2" fontId="33" fillId="0" borderId="6" xfId="0" applyNumberFormat="1" applyFont="1" applyBorder="1" applyAlignment="1">
      <alignment horizontal="center" vertical="top" wrapText="1"/>
    </xf>
    <xf numFmtId="2" fontId="14" fillId="0" borderId="21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>
      <alignment horizontal="center" vertical="top" wrapText="1"/>
    </xf>
    <xf numFmtId="0" fontId="14" fillId="0" borderId="8" xfId="0" applyFont="1" applyBorder="1"/>
    <xf numFmtId="0" fontId="33" fillId="0" borderId="6" xfId="0" applyFont="1" applyBorder="1" applyAlignment="1">
      <alignment horizontal="center" vertical="top" wrapText="1"/>
    </xf>
    <xf numFmtId="2" fontId="3" fillId="0" borderId="46" xfId="0" applyNumberFormat="1" applyFont="1" applyBorder="1"/>
    <xf numFmtId="167" fontId="0" fillId="3" borderId="7" xfId="0" applyNumberFormat="1" applyFill="1" applyBorder="1" applyProtection="1">
      <protection locked="0"/>
    </xf>
    <xf numFmtId="0" fontId="0" fillId="0" borderId="39" xfId="0" applyBorder="1"/>
    <xf numFmtId="2" fontId="33" fillId="0" borderId="12" xfId="0" applyNumberFormat="1" applyFont="1" applyBorder="1" applyAlignment="1">
      <alignment horizontal="center"/>
    </xf>
    <xf numFmtId="0" fontId="0" fillId="2" borderId="0" xfId="0" applyFill="1"/>
    <xf numFmtId="0" fontId="4" fillId="0" borderId="24" xfId="0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171" fontId="8" fillId="3" borderId="6" xfId="0" applyNumberFormat="1" applyFont="1" applyFill="1" applyBorder="1" applyAlignment="1" applyProtection="1">
      <alignment horizontal="center"/>
      <protection locked="0"/>
    </xf>
    <xf numFmtId="171" fontId="4" fillId="3" borderId="6" xfId="0" applyNumberFormat="1" applyFont="1" applyFill="1" applyBorder="1" applyAlignment="1" applyProtection="1">
      <alignment horizontal="center"/>
      <protection locked="0"/>
    </xf>
    <xf numFmtId="171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1" fontId="4" fillId="3" borderId="39" xfId="0" applyNumberFormat="1" applyFont="1" applyFill="1" applyBorder="1" applyAlignment="1" applyProtection="1">
      <alignment horizontal="center" vertical="top" wrapText="1"/>
      <protection locked="0"/>
    </xf>
    <xf numFmtId="1" fontId="4" fillId="3" borderId="6" xfId="0" applyNumberFormat="1" applyFont="1" applyFill="1" applyBorder="1" applyAlignment="1" applyProtection="1">
      <alignment horizontal="center" vertical="top" wrapText="1"/>
      <protection locked="0"/>
    </xf>
    <xf numFmtId="171" fontId="9" fillId="3" borderId="6" xfId="0" applyNumberFormat="1" applyFon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 vertical="top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9" fillId="3" borderId="6" xfId="0" applyNumberFormat="1" applyFont="1" applyFill="1" applyBorder="1" applyAlignment="1" applyProtection="1">
      <alignment horizontal="center"/>
      <protection locked="0"/>
    </xf>
    <xf numFmtId="171" fontId="0" fillId="3" borderId="6" xfId="0" applyNumberFormat="1" applyFill="1" applyBorder="1" applyAlignment="1" applyProtection="1">
      <alignment horizontal="center"/>
      <protection locked="0"/>
    </xf>
    <xf numFmtId="2" fontId="0" fillId="3" borderId="39" xfId="0" applyNumberFormat="1" applyFill="1" applyBorder="1" applyAlignment="1" applyProtection="1">
      <alignment horizontal="center"/>
      <protection locked="0"/>
    </xf>
    <xf numFmtId="16" fontId="0" fillId="3" borderId="40" xfId="0" applyNumberFormat="1" applyFill="1" applyBorder="1" applyAlignment="1" applyProtection="1">
      <alignment vertical="top" wrapText="1"/>
      <protection locked="0"/>
    </xf>
    <xf numFmtId="16" fontId="0" fillId="3" borderId="16" xfId="0" applyNumberFormat="1" applyFill="1" applyBorder="1" applyProtection="1">
      <protection locked="0"/>
    </xf>
    <xf numFmtId="16" fontId="0" fillId="3" borderId="40" xfId="0" applyNumberFormat="1" applyFill="1" applyBorder="1" applyProtection="1">
      <protection locked="0"/>
    </xf>
    <xf numFmtId="0" fontId="18" fillId="3" borderId="6" xfId="0" applyFont="1" applyFill="1" applyBorder="1" applyAlignment="1" applyProtection="1">
      <alignment horizontal="right"/>
      <protection locked="0"/>
    </xf>
    <xf numFmtId="0" fontId="35" fillId="0" borderId="6" xfId="1" applyFont="1" applyBorder="1" applyAlignment="1" applyProtection="1">
      <alignment horizontal="center"/>
    </xf>
    <xf numFmtId="2" fontId="0" fillId="0" borderId="48" xfId="0" applyNumberFormat="1" applyBorder="1" applyAlignment="1">
      <alignment horizontal="center"/>
    </xf>
    <xf numFmtId="2" fontId="9" fillId="2" borderId="0" xfId="0" applyNumberFormat="1" applyFont="1" applyFill="1"/>
    <xf numFmtId="0" fontId="2" fillId="0" borderId="6" xfId="1" applyFont="1" applyBorder="1" applyAlignment="1" applyProtection="1">
      <alignment horizontal="center"/>
    </xf>
    <xf numFmtId="0" fontId="2" fillId="0" borderId="48" xfId="1" applyFont="1" applyBorder="1" applyAlignment="1" applyProtection="1">
      <alignment horizontal="center"/>
    </xf>
    <xf numFmtId="0" fontId="8" fillId="0" borderId="6" xfId="1" applyFont="1" applyBorder="1" applyAlignment="1" applyProtection="1">
      <alignment horizontal="center"/>
    </xf>
    <xf numFmtId="2" fontId="34" fillId="6" borderId="6" xfId="0" applyNumberFormat="1" applyFont="1" applyFill="1" applyBorder="1" applyProtection="1">
      <protection locked="0"/>
    </xf>
    <xf numFmtId="2" fontId="34" fillId="7" borderId="6" xfId="0" applyNumberFormat="1" applyFont="1" applyFill="1" applyBorder="1" applyProtection="1">
      <protection locked="0"/>
    </xf>
    <xf numFmtId="2" fontId="34" fillId="2" borderId="6" xfId="0" applyNumberFormat="1" applyFont="1" applyFill="1" applyBorder="1" applyProtection="1">
      <protection locked="0"/>
    </xf>
    <xf numFmtId="2" fontId="34" fillId="3" borderId="12" xfId="0" applyNumberFormat="1" applyFont="1" applyFill="1" applyBorder="1" applyAlignment="1" applyProtection="1">
      <alignment horizontal="center"/>
      <protection locked="0"/>
    </xf>
    <xf numFmtId="2" fontId="34" fillId="3" borderId="7" xfId="0" applyNumberFormat="1" applyFont="1" applyFill="1" applyBorder="1" applyAlignment="1" applyProtection="1">
      <alignment horizontal="center"/>
      <protection locked="0"/>
    </xf>
    <xf numFmtId="1" fontId="4" fillId="0" borderId="39" xfId="0" applyNumberFormat="1" applyFont="1" applyBorder="1"/>
    <xf numFmtId="1" fontId="0" fillId="3" borderId="6" xfId="0" applyNumberFormat="1" applyFill="1" applyBorder="1" applyProtection="1">
      <protection locked="0"/>
    </xf>
    <xf numFmtId="1" fontId="0" fillId="3" borderId="39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Protection="1">
      <protection locked="0"/>
    </xf>
    <xf numFmtId="1" fontId="8" fillId="3" borderId="6" xfId="0" applyNumberFormat="1" applyFont="1" applyFill="1" applyBorder="1" applyProtection="1">
      <protection locked="0"/>
    </xf>
    <xf numFmtId="0" fontId="34" fillId="0" borderId="0" xfId="0" applyFont="1"/>
    <xf numFmtId="0" fontId="37" fillId="0" borderId="0" xfId="0" applyFont="1"/>
    <xf numFmtId="0" fontId="34" fillId="0" borderId="0" xfId="0" applyFont="1" applyAlignment="1">
      <alignment horizontal="center"/>
    </xf>
    <xf numFmtId="0" fontId="34" fillId="0" borderId="19" xfId="0" applyFont="1" applyBorder="1" applyAlignment="1">
      <alignment wrapText="1"/>
    </xf>
    <xf numFmtId="0" fontId="4" fillId="0" borderId="12" xfId="0" applyFont="1" applyBorder="1" applyAlignment="1">
      <alignment vertical="justify" wrapText="1"/>
    </xf>
    <xf numFmtId="0" fontId="4" fillId="0" borderId="7" xfId="0" applyFont="1" applyBorder="1" applyAlignment="1">
      <alignment vertical="justify" wrapText="1"/>
    </xf>
    <xf numFmtId="0" fontId="34" fillId="0" borderId="54" xfId="0" applyFont="1" applyBorder="1"/>
    <xf numFmtId="0" fontId="34" fillId="0" borderId="33" xfId="0" applyFont="1" applyBorder="1"/>
    <xf numFmtId="0" fontId="34" fillId="0" borderId="19" xfId="0" applyFont="1" applyBorder="1" applyAlignment="1">
      <alignment horizontal="center"/>
    </xf>
    <xf numFmtId="2" fontId="34" fillId="0" borderId="12" xfId="0" applyNumberFormat="1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2" fontId="34" fillId="0" borderId="37" xfId="0" applyNumberFormat="1" applyFont="1" applyBorder="1" applyAlignment="1">
      <alignment horizontal="center"/>
    </xf>
    <xf numFmtId="0" fontId="34" fillId="0" borderId="0" xfId="0" applyFont="1" applyAlignment="1">
      <alignment horizontal="right"/>
    </xf>
    <xf numFmtId="2" fontId="36" fillId="0" borderId="0" xfId="0" applyNumberFormat="1" applyFont="1" applyAlignment="1">
      <alignment horizontal="center"/>
    </xf>
    <xf numFmtId="0" fontId="34" fillId="0" borderId="7" xfId="0" applyFont="1" applyBorder="1"/>
    <xf numFmtId="0" fontId="34" fillId="0" borderId="8" xfId="0" applyFont="1" applyBorder="1"/>
    <xf numFmtId="2" fontId="4" fillId="5" borderId="8" xfId="0" applyNumberFormat="1" applyFont="1" applyFill="1" applyBorder="1"/>
    <xf numFmtId="0" fontId="34" fillId="0" borderId="9" xfId="0" applyFont="1" applyBorder="1"/>
    <xf numFmtId="0" fontId="34" fillId="0" borderId="22" xfId="0" applyFont="1" applyBorder="1"/>
    <xf numFmtId="0" fontId="34" fillId="0" borderId="18" xfId="0" applyFont="1" applyBorder="1"/>
    <xf numFmtId="2" fontId="34" fillId="0" borderId="18" xfId="0" applyNumberFormat="1" applyFont="1" applyBorder="1"/>
    <xf numFmtId="0" fontId="34" fillId="0" borderId="56" xfId="0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2" fontId="18" fillId="0" borderId="6" xfId="0" applyNumberFormat="1" applyFont="1" applyBorder="1"/>
    <xf numFmtId="0" fontId="18" fillId="0" borderId="0" xfId="0" applyFont="1" applyAlignment="1">
      <alignment horizontal="right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2" fontId="18" fillId="0" borderId="9" xfId="0" applyNumberFormat="1" applyFont="1" applyBorder="1"/>
    <xf numFmtId="9" fontId="18" fillId="0" borderId="0" xfId="0" applyNumberFormat="1" applyFont="1" applyAlignment="1">
      <alignment horizontal="left"/>
    </xf>
    <xf numFmtId="2" fontId="18" fillId="0" borderId="0" xfId="0" applyNumberFormat="1" applyFont="1"/>
    <xf numFmtId="2" fontId="20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2" fontId="18" fillId="0" borderId="39" xfId="0" applyNumberFormat="1" applyFont="1" applyBorder="1"/>
    <xf numFmtId="164" fontId="18" fillId="0" borderId="0" xfId="0" applyNumberFormat="1" applyFont="1"/>
    <xf numFmtId="170" fontId="18" fillId="0" borderId="6" xfId="0" applyNumberFormat="1" applyFont="1" applyBorder="1" applyAlignment="1">
      <alignment horizontal="right"/>
    </xf>
    <xf numFmtId="2" fontId="18" fillId="0" borderId="25" xfId="0" applyNumberFormat="1" applyFont="1" applyBorder="1"/>
    <xf numFmtId="16" fontId="18" fillId="0" borderId="0" xfId="0" applyNumberFormat="1" applyFont="1" applyAlignment="1">
      <alignment horizontal="right"/>
    </xf>
    <xf numFmtId="2" fontId="18" fillId="0" borderId="47" xfId="0" applyNumberFormat="1" applyFont="1" applyBorder="1"/>
    <xf numFmtId="2" fontId="18" fillId="2" borderId="6" xfId="0" applyNumberFormat="1" applyFont="1" applyFill="1" applyBorder="1" applyAlignment="1">
      <alignment horizontal="right"/>
    </xf>
    <xf numFmtId="2" fontId="18" fillId="0" borderId="57" xfId="0" applyNumberFormat="1" applyFont="1" applyBorder="1"/>
    <xf numFmtId="0" fontId="18" fillId="0" borderId="7" xfId="0" applyFont="1" applyBorder="1"/>
    <xf numFmtId="2" fontId="19" fillId="4" borderId="47" xfId="0" applyNumberFormat="1" applyFont="1" applyFill="1" applyBorder="1"/>
    <xf numFmtId="0" fontId="25" fillId="0" borderId="0" xfId="0" applyFont="1"/>
    <xf numFmtId="2" fontId="19" fillId="4" borderId="58" xfId="0" applyNumberFormat="1" applyFont="1" applyFill="1" applyBorder="1"/>
    <xf numFmtId="2" fontId="15" fillId="0" borderId="46" xfId="0" applyNumberFormat="1" applyFont="1" applyBorder="1" applyAlignment="1">
      <alignment horizontal="center"/>
    </xf>
    <xf numFmtId="171" fontId="0" fillId="3" borderId="6" xfId="0" applyNumberFormat="1" applyFill="1" applyBorder="1" applyAlignment="1" applyProtection="1">
      <alignment horizontal="right"/>
      <protection locked="0"/>
    </xf>
    <xf numFmtId="171" fontId="18" fillId="0" borderId="6" xfId="0" applyNumberFormat="1" applyFont="1" applyBorder="1"/>
    <xf numFmtId="0" fontId="4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8" borderId="0" xfId="0" applyFont="1" applyFill="1"/>
    <xf numFmtId="0" fontId="3" fillId="8" borderId="0" xfId="0" applyFont="1" applyFill="1"/>
    <xf numFmtId="0" fontId="4" fillId="8" borderId="0" xfId="0" applyFont="1" applyFill="1" applyAlignment="1">
      <alignment vertical="top"/>
    </xf>
    <xf numFmtId="0" fontId="6" fillId="8" borderId="0" xfId="0" applyFont="1" applyFill="1" applyAlignment="1">
      <alignment horizontal="center" vertical="top" wrapText="1"/>
    </xf>
    <xf numFmtId="49" fontId="4" fillId="8" borderId="0" xfId="0" applyNumberFormat="1" applyFont="1" applyFill="1" applyAlignment="1">
      <alignment horizontal="left"/>
    </xf>
    <xf numFmtId="49" fontId="4" fillId="8" borderId="0" xfId="0" applyNumberFormat="1" applyFont="1" applyFill="1"/>
    <xf numFmtId="0" fontId="29" fillId="2" borderId="0" xfId="1" applyFont="1" applyFill="1" applyBorder="1" applyAlignment="1" applyProtection="1"/>
    <xf numFmtId="16" fontId="12" fillId="0" borderId="18" xfId="0" applyNumberFormat="1" applyFont="1" applyBorder="1"/>
    <xf numFmtId="0" fontId="0" fillId="8" borderId="0" xfId="0" applyFill="1"/>
    <xf numFmtId="16" fontId="1" fillId="8" borderId="0" xfId="0" applyNumberFormat="1" applyFont="1" applyFill="1"/>
    <xf numFmtId="0" fontId="1" fillId="8" borderId="0" xfId="0" applyFont="1" applyFill="1"/>
    <xf numFmtId="167" fontId="0" fillId="8" borderId="0" xfId="0" applyNumberFormat="1" applyFill="1" applyProtection="1">
      <protection locked="0"/>
    </xf>
    <xf numFmtId="0" fontId="6" fillId="8" borderId="0" xfId="0" applyFont="1" applyFill="1"/>
    <xf numFmtId="1" fontId="0" fillId="8" borderId="0" xfId="0" applyNumberFormat="1" applyFill="1" applyProtection="1">
      <protection locked="0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 applyProtection="1">
      <alignment horizontal="center"/>
      <protection locked="0"/>
    </xf>
    <xf numFmtId="0" fontId="0" fillId="8" borderId="0" xfId="0" applyFill="1" applyAlignment="1">
      <alignment horizontal="left"/>
    </xf>
    <xf numFmtId="0" fontId="29" fillId="8" borderId="0" xfId="1" applyFont="1" applyFill="1" applyBorder="1" applyAlignment="1" applyProtection="1"/>
    <xf numFmtId="0" fontId="12" fillId="8" borderId="0" xfId="0" applyFont="1" applyFill="1"/>
    <xf numFmtId="49" fontId="4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 vertical="top" wrapText="1"/>
    </xf>
    <xf numFmtId="0" fontId="4" fillId="8" borderId="0" xfId="0" applyFont="1" applyFill="1" applyAlignment="1">
      <alignment horizontal="left"/>
    </xf>
    <xf numFmtId="0" fontId="14" fillId="0" borderId="0" xfId="0" applyFont="1"/>
    <xf numFmtId="2" fontId="15" fillId="0" borderId="0" xfId="0" applyNumberFormat="1" applyFont="1" applyAlignment="1">
      <alignment horizontal="center"/>
    </xf>
    <xf numFmtId="2" fontId="4" fillId="0" borderId="39" xfId="0" applyNumberFormat="1" applyFont="1" applyBorder="1" applyAlignment="1">
      <alignment horizontal="center"/>
    </xf>
    <xf numFmtId="1" fontId="0" fillId="8" borderId="0" xfId="0" applyNumberFormat="1" applyFill="1"/>
    <xf numFmtId="1" fontId="0" fillId="8" borderId="6" xfId="0" applyNumberFormat="1" applyFill="1" applyBorder="1"/>
    <xf numFmtId="1" fontId="0" fillId="8" borderId="6" xfId="0" applyNumberFormat="1" applyFill="1" applyBorder="1" applyAlignment="1">
      <alignment horizontal="center"/>
    </xf>
    <xf numFmtId="0" fontId="0" fillId="0" borderId="39" xfId="0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" fontId="8" fillId="8" borderId="6" xfId="0" applyNumberFormat="1" applyFont="1" applyFill="1" applyBorder="1" applyAlignment="1">
      <alignment horizontal="center"/>
    </xf>
    <xf numFmtId="169" fontId="9" fillId="0" borderId="6" xfId="0" applyNumberFormat="1" applyFont="1" applyBorder="1" applyAlignment="1">
      <alignment horizontal="center" vertical="top" wrapText="1"/>
    </xf>
    <xf numFmtId="0" fontId="13" fillId="0" borderId="0" xfId="1" applyBorder="1" applyAlignment="1" applyProtection="1">
      <alignment horizontal="center"/>
    </xf>
    <xf numFmtId="2" fontId="0" fillId="0" borderId="7" xfId="0" applyNumberFormat="1" applyBorder="1" applyAlignment="1">
      <alignment horizontal="center"/>
    </xf>
    <xf numFmtId="0" fontId="41" fillId="0" borderId="0" xfId="1" applyFont="1" applyBorder="1" applyAlignment="1" applyProtection="1"/>
    <xf numFmtId="0" fontId="41" fillId="0" borderId="0" xfId="1" applyFont="1" applyAlignment="1" applyProtection="1"/>
    <xf numFmtId="0" fontId="4" fillId="2" borderId="6" xfId="0" applyFont="1" applyFill="1" applyBorder="1" applyAlignment="1">
      <alignment horizontal="center"/>
    </xf>
    <xf numFmtId="1" fontId="9" fillId="9" borderId="6" xfId="0" applyNumberFormat="1" applyFont="1" applyFill="1" applyBorder="1" applyAlignment="1" applyProtection="1">
      <alignment horizontal="center"/>
      <protection locked="0"/>
    </xf>
    <xf numFmtId="0" fontId="34" fillId="0" borderId="60" xfId="0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3" borderId="61" xfId="0" applyFont="1" applyFill="1" applyBorder="1" applyAlignment="1" applyProtection="1">
      <alignment horizontal="center"/>
      <protection locked="0"/>
    </xf>
    <xf numFmtId="2" fontId="34" fillId="0" borderId="59" xfId="0" applyNumberFormat="1" applyFont="1" applyBorder="1" applyAlignment="1">
      <alignment horizontal="center"/>
    </xf>
    <xf numFmtId="0" fontId="2" fillId="3" borderId="62" xfId="0" applyFont="1" applyFill="1" applyBorder="1" applyAlignment="1" applyProtection="1">
      <alignment horizontal="center"/>
      <protection locked="0"/>
    </xf>
    <xf numFmtId="0" fontId="18" fillId="3" borderId="61" xfId="0" applyFont="1" applyFill="1" applyBorder="1" applyAlignment="1" applyProtection="1">
      <alignment horizontal="center"/>
      <protection locked="0"/>
    </xf>
    <xf numFmtId="0" fontId="8" fillId="8" borderId="0" xfId="0" applyFont="1" applyFill="1"/>
    <xf numFmtId="49" fontId="8" fillId="8" borderId="0" xfId="0" applyNumberFormat="1" applyFont="1" applyFill="1" applyAlignment="1">
      <alignment horizontal="left"/>
    </xf>
    <xf numFmtId="2" fontId="14" fillId="8" borderId="0" xfId="0" applyNumberFormat="1" applyFont="1" applyFill="1"/>
    <xf numFmtId="2" fontId="8" fillId="8" borderId="0" xfId="0" applyNumberFormat="1" applyFont="1" applyFill="1" applyAlignment="1">
      <alignment horizontal="center" vertical="top" wrapText="1"/>
    </xf>
    <xf numFmtId="0" fontId="9" fillId="8" borderId="0" xfId="0" applyFont="1" applyFill="1"/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0" xfId="0" applyFont="1" applyFill="1" applyAlignment="1">
      <alignment wrapText="1"/>
    </xf>
    <xf numFmtId="0" fontId="8" fillId="8" borderId="0" xfId="1" applyFont="1" applyFill="1" applyBorder="1" applyAlignment="1" applyProtection="1">
      <alignment horizontal="center"/>
    </xf>
    <xf numFmtId="2" fontId="8" fillId="8" borderId="0" xfId="0" applyNumberFormat="1" applyFont="1" applyFill="1" applyAlignment="1" applyProtection="1">
      <alignment horizontal="center"/>
      <protection locked="0"/>
    </xf>
    <xf numFmtId="2" fontId="8" fillId="8" borderId="0" xfId="0" applyNumberFormat="1" applyFont="1" applyFill="1" applyAlignment="1">
      <alignment horizontal="center"/>
    </xf>
    <xf numFmtId="2" fontId="0" fillId="8" borderId="0" xfId="0" applyNumberFormat="1" applyFill="1" applyAlignment="1">
      <alignment horizontal="center"/>
    </xf>
    <xf numFmtId="2" fontId="8" fillId="8" borderId="0" xfId="0" applyNumberFormat="1" applyFont="1" applyFill="1"/>
    <xf numFmtId="2" fontId="1" fillId="8" borderId="0" xfId="0" applyNumberFormat="1" applyFont="1" applyFill="1"/>
    <xf numFmtId="2" fontId="12" fillId="8" borderId="0" xfId="0" applyNumberFormat="1" applyFont="1" applyFill="1"/>
    <xf numFmtId="0" fontId="42" fillId="8" borderId="0" xfId="1" applyFont="1" applyFill="1" applyBorder="1" applyAlignment="1" applyProtection="1">
      <alignment horizontal="center"/>
    </xf>
    <xf numFmtId="0" fontId="2" fillId="8" borderId="0" xfId="1" applyFont="1" applyFill="1" applyBorder="1" applyAlignment="1" applyProtection="1">
      <alignment horizontal="center"/>
    </xf>
    <xf numFmtId="2" fontId="8" fillId="0" borderId="6" xfId="0" applyNumberFormat="1" applyFont="1" applyBorder="1"/>
    <xf numFmtId="2" fontId="0" fillId="3" borderId="50" xfId="0" applyNumberFormat="1" applyFill="1" applyBorder="1" applyAlignment="1" applyProtection="1">
      <alignment horizontal="center"/>
      <protection locked="0"/>
    </xf>
    <xf numFmtId="2" fontId="0" fillId="0" borderId="5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9" borderId="50" xfId="0" applyNumberFormat="1" applyFill="1" applyBorder="1" applyAlignment="1" applyProtection="1">
      <alignment horizontal="center"/>
      <protection locked="0"/>
    </xf>
    <xf numFmtId="0" fontId="2" fillId="0" borderId="8" xfId="0" applyFont="1" applyBorder="1"/>
    <xf numFmtId="2" fontId="8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2" fillId="10" borderId="8" xfId="0" applyNumberFormat="1" applyFont="1" applyFill="1" applyBorder="1"/>
    <xf numFmtId="0" fontId="40" fillId="0" borderId="0" xfId="0" applyFont="1"/>
    <xf numFmtId="0" fontId="34" fillId="11" borderId="62" xfId="0" applyFont="1" applyFill="1" applyBorder="1" applyAlignment="1" applyProtection="1">
      <alignment horizontal="center"/>
      <protection locked="0"/>
    </xf>
    <xf numFmtId="0" fontId="34" fillId="11" borderId="61" xfId="0" applyFont="1" applyFill="1" applyBorder="1" applyAlignment="1" applyProtection="1">
      <alignment horizontal="center"/>
      <protection locked="0"/>
    </xf>
    <xf numFmtId="0" fontId="34" fillId="11" borderId="63" xfId="0" applyFont="1" applyFill="1" applyBorder="1" applyAlignment="1" applyProtection="1">
      <alignment horizontal="center"/>
      <protection locked="0"/>
    </xf>
    <xf numFmtId="0" fontId="34" fillId="12" borderId="34" xfId="0" applyFont="1" applyFill="1" applyBorder="1" applyAlignment="1" applyProtection="1">
      <alignment horizontal="center"/>
      <protection locked="0"/>
    </xf>
    <xf numFmtId="2" fontId="34" fillId="12" borderId="33" xfId="0" applyNumberFormat="1" applyFont="1" applyFill="1" applyBorder="1" applyAlignment="1" applyProtection="1">
      <alignment horizontal="center"/>
      <protection locked="0"/>
    </xf>
    <xf numFmtId="0" fontId="34" fillId="12" borderId="11" xfId="0" applyFont="1" applyFill="1" applyBorder="1" applyAlignment="1" applyProtection="1">
      <alignment horizontal="center"/>
      <protection locked="0"/>
    </xf>
    <xf numFmtId="2" fontId="34" fillId="12" borderId="12" xfId="0" applyNumberFormat="1" applyFont="1" applyFill="1" applyBorder="1" applyAlignment="1" applyProtection="1">
      <alignment horizontal="center"/>
      <protection locked="0"/>
    </xf>
    <xf numFmtId="0" fontId="34" fillId="12" borderId="14" xfId="0" applyFont="1" applyFill="1" applyBorder="1" applyAlignment="1" applyProtection="1">
      <alignment horizontal="center"/>
      <protection locked="0"/>
    </xf>
    <xf numFmtId="2" fontId="34" fillId="12" borderId="37" xfId="0" applyNumberFormat="1" applyFont="1" applyFill="1" applyBorder="1" applyAlignment="1" applyProtection="1">
      <alignment horizontal="center"/>
      <protection locked="0"/>
    </xf>
    <xf numFmtId="2" fontId="8" fillId="13" borderId="6" xfId="0" applyNumberFormat="1" applyFont="1" applyFill="1" applyBorder="1" applyAlignment="1" applyProtection="1">
      <alignment horizontal="center"/>
      <protection locked="0"/>
    </xf>
    <xf numFmtId="171" fontId="34" fillId="3" borderId="19" xfId="0" applyNumberFormat="1" applyFont="1" applyFill="1" applyBorder="1" applyAlignment="1" applyProtection="1">
      <alignment horizontal="center"/>
      <protection locked="0"/>
    </xf>
    <xf numFmtId="171" fontId="34" fillId="0" borderId="0" xfId="0" applyNumberFormat="1" applyFont="1" applyAlignment="1">
      <alignment horizontal="center"/>
    </xf>
    <xf numFmtId="171" fontId="34" fillId="12" borderId="54" xfId="0" applyNumberFormat="1" applyFont="1" applyFill="1" applyBorder="1" applyAlignment="1" applyProtection="1">
      <alignment horizontal="center"/>
      <protection locked="0"/>
    </xf>
    <xf numFmtId="171" fontId="34" fillId="12" borderId="19" xfId="0" applyNumberFormat="1" applyFont="1" applyFill="1" applyBorder="1" applyAlignment="1" applyProtection="1">
      <alignment horizontal="center"/>
      <protection locked="0"/>
    </xf>
    <xf numFmtId="171" fontId="34" fillId="12" borderId="55" xfId="0" applyNumberFormat="1" applyFont="1" applyFill="1" applyBorder="1" applyAlignment="1" applyProtection="1">
      <alignment horizontal="center"/>
      <protection locked="0"/>
    </xf>
    <xf numFmtId="2" fontId="0" fillId="9" borderId="6" xfId="0" applyNumberFormat="1" applyFill="1" applyBorder="1" applyProtection="1">
      <protection locked="0"/>
    </xf>
    <xf numFmtId="2" fontId="0" fillId="9" borderId="6" xfId="0" applyNumberFormat="1" applyFill="1" applyBorder="1" applyAlignment="1" applyProtection="1">
      <alignment horizontal="center"/>
      <protection locked="0"/>
    </xf>
    <xf numFmtId="171" fontId="34" fillId="11" borderId="54" xfId="0" applyNumberFormat="1" applyFont="1" applyFill="1" applyBorder="1" applyAlignment="1" applyProtection="1">
      <alignment horizontal="center"/>
      <protection locked="0"/>
    </xf>
    <xf numFmtId="171" fontId="34" fillId="11" borderId="64" xfId="0" applyNumberFormat="1" applyFont="1" applyFill="1" applyBorder="1" applyAlignment="1" applyProtection="1">
      <alignment horizontal="center"/>
      <protection locked="0"/>
    </xf>
    <xf numFmtId="171" fontId="34" fillId="11" borderId="19" xfId="0" applyNumberFormat="1" applyFont="1" applyFill="1" applyBorder="1" applyAlignment="1" applyProtection="1">
      <alignment horizontal="center"/>
      <protection locked="0"/>
    </xf>
    <xf numFmtId="171" fontId="34" fillId="11" borderId="9" xfId="0" applyNumberFormat="1" applyFont="1" applyFill="1" applyBorder="1" applyAlignment="1" applyProtection="1">
      <alignment horizontal="center"/>
      <protection locked="0"/>
    </xf>
    <xf numFmtId="171" fontId="34" fillId="11" borderId="25" xfId="0" applyNumberFormat="1" applyFont="1" applyFill="1" applyBorder="1" applyAlignment="1" applyProtection="1">
      <alignment horizontal="center"/>
      <protection locked="0"/>
    </xf>
    <xf numFmtId="171" fontId="34" fillId="11" borderId="55" xfId="0" applyNumberFormat="1" applyFont="1" applyFill="1" applyBorder="1" applyAlignment="1" applyProtection="1">
      <alignment horizontal="center"/>
      <protection locked="0"/>
    </xf>
    <xf numFmtId="2" fontId="18" fillId="8" borderId="0" xfId="0" applyNumberFormat="1" applyFont="1" applyFill="1" applyAlignment="1" applyProtection="1">
      <alignment horizontal="right"/>
      <protection locked="0"/>
    </xf>
    <xf numFmtId="0" fontId="18" fillId="0" borderId="57" xfId="0" applyFont="1" applyBorder="1" applyAlignment="1">
      <alignment horizontal="right"/>
    </xf>
    <xf numFmtId="0" fontId="18" fillId="0" borderId="13" xfId="0" applyFont="1" applyBorder="1"/>
    <xf numFmtId="0" fontId="18" fillId="0" borderId="36" xfId="0" applyFont="1" applyBorder="1" applyAlignment="1">
      <alignment horizontal="right"/>
    </xf>
    <xf numFmtId="0" fontId="18" fillId="0" borderId="24" xfId="0" applyFont="1" applyBorder="1"/>
    <xf numFmtId="0" fontId="18" fillId="0" borderId="25" xfId="0" applyFont="1" applyBorder="1" applyAlignment="1">
      <alignment horizontal="right"/>
    </xf>
    <xf numFmtId="2" fontId="3" fillId="0" borderId="12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2" fontId="6" fillId="0" borderId="7" xfId="0" applyNumberFormat="1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top" wrapText="1"/>
    </xf>
    <xf numFmtId="169" fontId="9" fillId="0" borderId="39" xfId="0" applyNumberFormat="1" applyFont="1" applyBorder="1" applyAlignment="1">
      <alignment horizontal="center" vertical="top" wrapText="1"/>
    </xf>
    <xf numFmtId="0" fontId="15" fillId="0" borderId="0" xfId="0" applyFont="1"/>
    <xf numFmtId="1" fontId="8" fillId="9" borderId="48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0" fontId="3" fillId="0" borderId="21" xfId="0" applyFont="1" applyBorder="1"/>
    <xf numFmtId="1" fontId="4" fillId="9" borderId="6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vertical="top"/>
    </xf>
    <xf numFmtId="1" fontId="4" fillId="8" borderId="0" xfId="0" applyNumberFormat="1" applyFont="1" applyFill="1" applyAlignment="1">
      <alignment horizontal="center"/>
    </xf>
    <xf numFmtId="2" fontId="4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right"/>
    </xf>
    <xf numFmtId="0" fontId="4" fillId="8" borderId="4" xfId="0" applyFont="1" applyFill="1" applyBorder="1" applyAlignment="1">
      <alignment vertical="top"/>
    </xf>
    <xf numFmtId="0" fontId="4" fillId="8" borderId="4" xfId="0" applyFont="1" applyFill="1" applyBorder="1"/>
    <xf numFmtId="165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49" xfId="0" applyNumberFormat="1" applyFont="1" applyBorder="1" applyAlignment="1">
      <alignment horizontal="center"/>
    </xf>
    <xf numFmtId="0" fontId="4" fillId="0" borderId="17" xfId="0" applyFont="1" applyBorder="1"/>
    <xf numFmtId="1" fontId="4" fillId="3" borderId="48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wrapText="1"/>
    </xf>
    <xf numFmtId="0" fontId="4" fillId="9" borderId="6" xfId="0" applyFont="1" applyFill="1" applyBorder="1" applyAlignment="1" applyProtection="1">
      <alignment horizontal="center"/>
      <protection locked="0"/>
    </xf>
    <xf numFmtId="0" fontId="4" fillId="0" borderId="57" xfId="0" applyFont="1" applyBorder="1"/>
    <xf numFmtId="1" fontId="4" fillId="3" borderId="6" xfId="0" applyNumberFormat="1" applyFont="1" applyFill="1" applyBorder="1" applyAlignment="1" applyProtection="1">
      <alignment horizontal="center" wrapText="1"/>
      <protection locked="0"/>
    </xf>
    <xf numFmtId="2" fontId="3" fillId="0" borderId="37" xfId="0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 vertical="top" wrapText="1"/>
    </xf>
    <xf numFmtId="1" fontId="4" fillId="3" borderId="40" xfId="0" applyNumberFormat="1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/>
    <xf numFmtId="2" fontId="3" fillId="0" borderId="5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6" fillId="0" borderId="48" xfId="0" applyFont="1" applyBorder="1"/>
    <xf numFmtId="0" fontId="12" fillId="0" borderId="35" xfId="0" applyFont="1" applyBorder="1"/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2" fontId="14" fillId="0" borderId="56" xfId="0" applyNumberFormat="1" applyFont="1" applyBorder="1" applyAlignment="1">
      <alignment horizontal="center"/>
    </xf>
    <xf numFmtId="0" fontId="4" fillId="8" borderId="0" xfId="0" applyFont="1" applyFill="1" applyAlignment="1">
      <alignment horizontal="center"/>
    </xf>
    <xf numFmtId="171" fontId="4" fillId="3" borderId="48" xfId="0" applyNumberFormat="1" applyFont="1" applyFill="1" applyBorder="1" applyAlignment="1" applyProtection="1">
      <alignment horizontal="center"/>
      <protection locked="0"/>
    </xf>
    <xf numFmtId="49" fontId="9" fillId="8" borderId="24" xfId="0" applyNumberFormat="1" applyFont="1" applyFill="1" applyBorder="1" applyAlignment="1">
      <alignment horizontal="left"/>
    </xf>
    <xf numFmtId="0" fontId="4" fillId="8" borderId="24" xfId="0" applyFont="1" applyFill="1" applyBorder="1" applyAlignment="1">
      <alignment horizontal="center"/>
    </xf>
    <xf numFmtId="2" fontId="4" fillId="8" borderId="24" xfId="0" applyNumberFormat="1" applyFont="1" applyFill="1" applyBorder="1" applyAlignment="1">
      <alignment horizontal="center"/>
    </xf>
    <xf numFmtId="2" fontId="4" fillId="8" borderId="43" xfId="0" applyNumberFormat="1" applyFont="1" applyFill="1" applyBorder="1" applyAlignment="1">
      <alignment horizontal="center"/>
    </xf>
    <xf numFmtId="49" fontId="4" fillId="8" borderId="24" xfId="0" applyNumberFormat="1" applyFont="1" applyFill="1" applyBorder="1" applyAlignment="1">
      <alignment horizontal="center"/>
    </xf>
    <xf numFmtId="171" fontId="4" fillId="8" borderId="24" xfId="0" applyNumberFormat="1" applyFont="1" applyFill="1" applyBorder="1" applyAlignment="1">
      <alignment horizontal="center"/>
    </xf>
    <xf numFmtId="49" fontId="9" fillId="8" borderId="0" xfId="0" applyNumberFormat="1" applyFont="1" applyFill="1" applyAlignment="1">
      <alignment horizontal="left"/>
    </xf>
    <xf numFmtId="2" fontId="4" fillId="8" borderId="5" xfId="0" applyNumberFormat="1" applyFont="1" applyFill="1" applyBorder="1" applyAlignment="1">
      <alignment horizontal="center"/>
    </xf>
    <xf numFmtId="171" fontId="4" fillId="8" borderId="0" xfId="0" applyNumberFormat="1" applyFont="1" applyFill="1" applyAlignment="1">
      <alignment horizontal="center"/>
    </xf>
    <xf numFmtId="0" fontId="47" fillId="8" borderId="0" xfId="0" applyFont="1" applyFill="1"/>
    <xf numFmtId="167" fontId="47" fillId="8" borderId="0" xfId="0" applyNumberFormat="1" applyFont="1" applyFill="1"/>
    <xf numFmtId="0" fontId="48" fillId="8" borderId="0" xfId="0" applyFont="1" applyFill="1"/>
    <xf numFmtId="2" fontId="49" fillId="8" borderId="0" xfId="0" applyNumberFormat="1" applyFont="1" applyFill="1" applyAlignment="1">
      <alignment horizontal="center"/>
    </xf>
    <xf numFmtId="1" fontId="47" fillId="8" borderId="0" xfId="0" applyNumberFormat="1" applyFont="1" applyFill="1"/>
    <xf numFmtId="0" fontId="47" fillId="8" borderId="0" xfId="0" applyFont="1" applyFill="1" applyAlignment="1">
      <alignment horizontal="center"/>
    </xf>
    <xf numFmtId="1" fontId="47" fillId="8" borderId="0" xfId="0" applyNumberFormat="1" applyFont="1" applyFill="1" applyAlignment="1">
      <alignment horizontal="center"/>
    </xf>
    <xf numFmtId="49" fontId="49" fillId="8" borderId="0" xfId="0" applyNumberFormat="1" applyFont="1" applyFill="1" applyAlignment="1">
      <alignment horizontal="center"/>
    </xf>
    <xf numFmtId="0" fontId="49" fillId="8" borderId="0" xfId="0" applyFont="1" applyFill="1" applyAlignment="1">
      <alignment horizontal="left"/>
    </xf>
    <xf numFmtId="0" fontId="3" fillId="0" borderId="56" xfId="0" applyFont="1" applyBorder="1"/>
    <xf numFmtId="0" fontId="4" fillId="0" borderId="4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  <xf numFmtId="0" fontId="0" fillId="0" borderId="48" xfId="0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2" fontId="4" fillId="0" borderId="43" xfId="0" applyNumberFormat="1" applyFont="1" applyBorder="1" applyAlignment="1">
      <alignment horizontal="center"/>
    </xf>
    <xf numFmtId="49" fontId="4" fillId="8" borderId="24" xfId="0" applyNumberFormat="1" applyFont="1" applyFill="1" applyBorder="1" applyAlignment="1">
      <alignment horizontal="left"/>
    </xf>
    <xf numFmtId="0" fontId="0" fillId="8" borderId="24" xfId="0" applyFill="1" applyBorder="1" applyAlignment="1">
      <alignment horizontal="center"/>
    </xf>
    <xf numFmtId="0" fontId="4" fillId="8" borderId="5" xfId="0" applyFont="1" applyFill="1" applyBorder="1"/>
    <xf numFmtId="0" fontId="4" fillId="0" borderId="25" xfId="0" applyFont="1" applyBorder="1" applyAlignment="1">
      <alignment horizontal="center"/>
    </xf>
    <xf numFmtId="0" fontId="0" fillId="8" borderId="13" xfId="0" applyFill="1" applyBorder="1"/>
    <xf numFmtId="0" fontId="4" fillId="8" borderId="13" xfId="0" applyFont="1" applyFill="1" applyBorder="1"/>
    <xf numFmtId="0" fontId="0" fillId="8" borderId="4" xfId="0" applyFill="1" applyBorder="1"/>
    <xf numFmtId="0" fontId="4" fillId="0" borderId="41" xfId="0" applyFont="1" applyBorder="1"/>
    <xf numFmtId="0" fontId="4" fillId="0" borderId="44" xfId="0" applyFont="1" applyBorder="1"/>
    <xf numFmtId="2" fontId="34" fillId="11" borderId="33" xfId="0" applyNumberFormat="1" applyFont="1" applyFill="1" applyBorder="1" applyAlignment="1" applyProtection="1">
      <alignment horizontal="center"/>
      <protection locked="0"/>
    </xf>
    <xf numFmtId="2" fontId="34" fillId="11" borderId="12" xfId="0" applyNumberFormat="1" applyFont="1" applyFill="1" applyBorder="1" applyAlignment="1" applyProtection="1">
      <alignment horizontal="center"/>
      <protection locked="0"/>
    </xf>
    <xf numFmtId="2" fontId="34" fillId="11" borderId="37" xfId="0" applyNumberFormat="1" applyFont="1" applyFill="1" applyBorder="1" applyAlignment="1" applyProtection="1">
      <alignment horizontal="center"/>
      <protection locked="0"/>
    </xf>
    <xf numFmtId="2" fontId="34" fillId="11" borderId="66" xfId="0" applyNumberFormat="1" applyFont="1" applyFill="1" applyBorder="1" applyAlignment="1" applyProtection="1">
      <alignment horizontal="center"/>
      <protection locked="0"/>
    </xf>
    <xf numFmtId="2" fontId="34" fillId="11" borderId="7" xfId="0" applyNumberFormat="1" applyFont="1" applyFill="1" applyBorder="1" applyAlignment="1" applyProtection="1">
      <alignment horizontal="center"/>
      <protection locked="0"/>
    </xf>
    <xf numFmtId="2" fontId="34" fillId="11" borderId="27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0" fontId="6" fillId="0" borderId="24" xfId="0" applyFont="1" applyBorder="1"/>
    <xf numFmtId="0" fontId="12" fillId="0" borderId="24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6" fillId="0" borderId="39" xfId="0" applyFont="1" applyBorder="1" applyAlignment="1">
      <alignment horizontal="center" vertical="top" wrapText="1"/>
    </xf>
    <xf numFmtId="0" fontId="4" fillId="8" borderId="0" xfId="0" applyFont="1" applyFill="1" applyAlignment="1" applyProtection="1">
      <alignment horizontal="center"/>
      <protection locked="0"/>
    </xf>
    <xf numFmtId="0" fontId="4" fillId="0" borderId="9" xfId="0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9" xfId="0" applyFont="1" applyBorder="1" applyAlignment="1">
      <alignment horizontal="center" vertical="top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 vertical="top" wrapText="1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6" fillId="0" borderId="4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9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14" fillId="0" borderId="15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9" fillId="0" borderId="19" xfId="0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4" fillId="0" borderId="9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4" fillId="0" borderId="23" xfId="0" applyFont="1" applyBorder="1" applyAlignment="1">
      <alignment horizontal="center"/>
    </xf>
    <xf numFmtId="0" fontId="6" fillId="0" borderId="42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readingOrder="1"/>
    </xf>
    <xf numFmtId="0" fontId="4" fillId="0" borderId="6" xfId="0" applyFont="1" applyBorder="1" applyAlignment="1">
      <alignment horizontal="center" vertical="center" wrapText="1"/>
    </xf>
    <xf numFmtId="171" fontId="4" fillId="9" borderId="6" xfId="0" applyNumberFormat="1" applyFont="1" applyFill="1" applyBorder="1" applyAlignment="1" applyProtection="1">
      <alignment horizontal="center"/>
      <protection locked="0"/>
    </xf>
    <xf numFmtId="0" fontId="6" fillId="9" borderId="7" xfId="0" applyFont="1" applyFill="1" applyBorder="1" applyProtection="1">
      <protection locked="0"/>
    </xf>
    <xf numFmtId="0" fontId="6" fillId="9" borderId="8" xfId="0" applyFont="1" applyFill="1" applyBorder="1" applyProtection="1">
      <protection locked="0"/>
    </xf>
    <xf numFmtId="0" fontId="6" fillId="9" borderId="9" xfId="0" applyFont="1" applyFill="1" applyBorder="1" applyProtection="1">
      <protection locked="0"/>
    </xf>
    <xf numFmtId="0" fontId="4" fillId="9" borderId="8" xfId="0" applyFont="1" applyFill="1" applyBorder="1" applyProtection="1">
      <protection locked="0"/>
    </xf>
    <xf numFmtId="0" fontId="12" fillId="0" borderId="3" xfId="0" applyFont="1" applyBorder="1"/>
    <xf numFmtId="2" fontId="4" fillId="8" borderId="4" xfId="0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8" fillId="0" borderId="19" xfId="0" applyFont="1" applyBorder="1"/>
    <xf numFmtId="0" fontId="39" fillId="0" borderId="4" xfId="1" applyFont="1" applyBorder="1" applyAlignment="1" applyProtection="1">
      <alignment vertical="top"/>
    </xf>
    <xf numFmtId="0" fontId="14" fillId="0" borderId="6" xfId="0" applyFont="1" applyBorder="1"/>
    <xf numFmtId="0" fontId="3" fillId="0" borderId="41" xfId="0" applyFont="1" applyBorder="1"/>
    <xf numFmtId="0" fontId="0" fillId="0" borderId="16" xfId="0" applyBorder="1"/>
    <xf numFmtId="2" fontId="14" fillId="0" borderId="18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0" fontId="14" fillId="0" borderId="48" xfId="0" applyFont="1" applyBorder="1"/>
    <xf numFmtId="0" fontId="58" fillId="0" borderId="60" xfId="0" applyFont="1" applyBorder="1"/>
    <xf numFmtId="0" fontId="4" fillId="0" borderId="0" xfId="0" applyFont="1" applyAlignment="1">
      <alignment horizontal="center" wrapText="1"/>
    </xf>
    <xf numFmtId="0" fontId="12" fillId="0" borderId="8" xfId="0" applyFont="1" applyBorder="1"/>
    <xf numFmtId="0" fontId="6" fillId="0" borderId="11" xfId="0" applyFont="1" applyBorder="1" applyAlignment="1">
      <alignment horizontal="center" vertical="top" wrapText="1"/>
    </xf>
    <xf numFmtId="0" fontId="12" fillId="8" borderId="0" xfId="0" applyFont="1" applyFill="1" applyAlignment="1">
      <alignment vertical="top"/>
    </xf>
    <xf numFmtId="0" fontId="8" fillId="8" borderId="0" xfId="0" applyFont="1" applyFill="1" applyAlignment="1">
      <alignment vertical="top"/>
    </xf>
    <xf numFmtId="2" fontId="3" fillId="0" borderId="10" xfId="0" applyNumberFormat="1" applyFont="1" applyBorder="1" applyAlignment="1">
      <alignment horizontal="center"/>
    </xf>
    <xf numFmtId="0" fontId="4" fillId="8" borderId="0" xfId="0" applyFont="1" applyFill="1" applyProtection="1">
      <protection locked="0"/>
    </xf>
    <xf numFmtId="0" fontId="4" fillId="8" borderId="0" xfId="0" applyFont="1" applyFill="1" applyAlignment="1">
      <alignment vertical="top" wrapText="1"/>
    </xf>
    <xf numFmtId="1" fontId="4" fillId="0" borderId="36" xfId="0" applyNumberFormat="1" applyFont="1" applyBorder="1" applyAlignment="1">
      <alignment horizontal="center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9" fillId="0" borderId="68" xfId="0" applyFont="1" applyBorder="1" applyAlignment="1">
      <alignment horizontal="left" vertical="top" wrapText="1"/>
    </xf>
    <xf numFmtId="0" fontId="46" fillId="0" borderId="67" xfId="0" applyFont="1" applyBorder="1" applyAlignment="1">
      <alignment wrapText="1"/>
    </xf>
    <xf numFmtId="0" fontId="9" fillId="0" borderId="19" xfId="0" applyFont="1" applyBorder="1" applyAlignment="1">
      <alignment vertical="top" wrapText="1"/>
    </xf>
    <xf numFmtId="0" fontId="9" fillId="0" borderId="68" xfId="0" applyFont="1" applyBorder="1" applyAlignment="1">
      <alignment vertical="top" wrapText="1"/>
    </xf>
    <xf numFmtId="0" fontId="46" fillId="0" borderId="41" xfId="0" applyFont="1" applyBorder="1" applyAlignment="1">
      <alignment wrapText="1"/>
    </xf>
    <xf numFmtId="0" fontId="9" fillId="0" borderId="67" xfId="0" applyFont="1" applyBorder="1" applyAlignment="1">
      <alignment vertical="top" wrapText="1"/>
    </xf>
    <xf numFmtId="0" fontId="4" fillId="0" borderId="4" xfId="0" applyFont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19" xfId="0" applyFont="1" applyBorder="1"/>
    <xf numFmtId="0" fontId="4" fillId="0" borderId="6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36" xfId="0" applyBorder="1" applyAlignment="1">
      <alignment horizontal="right"/>
    </xf>
    <xf numFmtId="0" fontId="4" fillId="8" borderId="25" xfId="0" applyFont="1" applyFill="1" applyBorder="1"/>
    <xf numFmtId="0" fontId="4" fillId="8" borderId="27" xfId="0" applyFont="1" applyFill="1" applyBorder="1" applyAlignment="1">
      <alignment vertical="top"/>
    </xf>
    <xf numFmtId="0" fontId="15" fillId="0" borderId="18" xfId="0" applyFont="1" applyBorder="1"/>
    <xf numFmtId="0" fontId="4" fillId="8" borderId="57" xfId="0" applyFont="1" applyFill="1" applyBorder="1" applyAlignment="1">
      <alignment horizontal="center"/>
    </xf>
    <xf numFmtId="2" fontId="4" fillId="8" borderId="8" xfId="0" applyNumberFormat="1" applyFont="1" applyFill="1" applyBorder="1" applyAlignment="1">
      <alignment horizontal="center"/>
    </xf>
    <xf numFmtId="171" fontId="4" fillId="8" borderId="8" xfId="0" applyNumberFormat="1" applyFont="1" applyFill="1" applyBorder="1" applyAlignment="1">
      <alignment horizontal="center"/>
    </xf>
    <xf numFmtId="2" fontId="4" fillId="8" borderId="10" xfId="0" applyNumberFormat="1" applyFont="1" applyFill="1" applyBorder="1" applyAlignment="1">
      <alignment horizontal="center"/>
    </xf>
    <xf numFmtId="0" fontId="15" fillId="0" borderId="20" xfId="0" applyFont="1" applyBorder="1"/>
    <xf numFmtId="0" fontId="14" fillId="0" borderId="14" xfId="0" applyFont="1" applyBorder="1" applyAlignment="1">
      <alignment horizontal="left"/>
    </xf>
    <xf numFmtId="0" fontId="3" fillId="0" borderId="35" xfId="0" applyFont="1" applyBorder="1"/>
    <xf numFmtId="165" fontId="4" fillId="0" borderId="9" xfId="0" applyNumberFormat="1" applyFont="1" applyBorder="1" applyAlignment="1">
      <alignment horizontal="center"/>
    </xf>
    <xf numFmtId="0" fontId="4" fillId="8" borderId="0" xfId="0" applyFont="1" applyFill="1" applyAlignment="1">
      <alignment wrapText="1"/>
    </xf>
    <xf numFmtId="165" fontId="4" fillId="0" borderId="25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2" fontId="4" fillId="9" borderId="6" xfId="0" applyNumberFormat="1" applyFont="1" applyFill="1" applyBorder="1" applyAlignment="1" applyProtection="1">
      <alignment horizontal="center"/>
      <protection locked="0"/>
    </xf>
    <xf numFmtId="0" fontId="4" fillId="8" borderId="23" xfId="0" applyFont="1" applyFill="1" applyBorder="1" applyAlignment="1">
      <alignment vertical="top"/>
    </xf>
    <xf numFmtId="0" fontId="4" fillId="0" borderId="13" xfId="0" applyFont="1" applyBorder="1" applyAlignment="1">
      <alignment horizontal="center"/>
    </xf>
    <xf numFmtId="165" fontId="4" fillId="0" borderId="9" xfId="0" applyNumberFormat="1" applyFont="1" applyBorder="1" applyAlignment="1">
      <alignment horizontal="left"/>
    </xf>
    <xf numFmtId="0" fontId="3" fillId="0" borderId="23" xfId="0" applyFont="1" applyBorder="1"/>
    <xf numFmtId="165" fontId="4" fillId="0" borderId="25" xfId="0" applyNumberFormat="1" applyFont="1" applyBorder="1" applyAlignment="1">
      <alignment horizontal="left"/>
    </xf>
    <xf numFmtId="165" fontId="4" fillId="0" borderId="24" xfId="0" applyNumberFormat="1" applyFont="1" applyBorder="1"/>
    <xf numFmtId="0" fontId="4" fillId="8" borderId="25" xfId="0" applyFont="1" applyFill="1" applyBorder="1" applyAlignment="1">
      <alignment vertical="top" wrapText="1"/>
    </xf>
    <xf numFmtId="165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3" fillId="9" borderId="8" xfId="0" applyFont="1" applyFill="1" applyBorder="1" applyProtection="1">
      <protection locked="0"/>
    </xf>
    <xf numFmtId="0" fontId="4" fillId="0" borderId="19" xfId="0" applyFont="1" applyBorder="1"/>
    <xf numFmtId="0" fontId="4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15" fillId="0" borderId="4" xfId="0" applyFont="1" applyBorder="1"/>
    <xf numFmtId="0" fontId="4" fillId="0" borderId="4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0" fillId="0" borderId="6" xfId="0" applyFont="1" applyBorder="1"/>
    <xf numFmtId="0" fontId="9" fillId="0" borderId="9" xfId="0" applyFont="1" applyBorder="1" applyAlignment="1">
      <alignment horizontal="center"/>
    </xf>
    <xf numFmtId="0" fontId="4" fillId="8" borderId="25" xfId="0" applyFont="1" applyFill="1" applyBorder="1" applyAlignment="1">
      <alignment vertical="top"/>
    </xf>
    <xf numFmtId="2" fontId="3" fillId="0" borderId="16" xfId="0" applyNumberFormat="1" applyFont="1" applyBorder="1"/>
    <xf numFmtId="2" fontId="4" fillId="0" borderId="57" xfId="0" applyNumberFormat="1" applyFont="1" applyBorder="1" applyAlignment="1">
      <alignment horizontal="center"/>
    </xf>
    <xf numFmtId="0" fontId="3" fillId="0" borderId="57" xfId="0" applyFont="1" applyBorder="1"/>
    <xf numFmtId="2" fontId="3" fillId="0" borderId="56" xfId="0" applyNumberFormat="1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2" fontId="4" fillId="0" borderId="25" xfId="0" applyNumberFormat="1" applyFont="1" applyBorder="1" applyAlignment="1">
      <alignment horizontal="center"/>
    </xf>
    <xf numFmtId="0" fontId="12" fillId="8" borderId="0" xfId="0" applyFont="1" applyFill="1" applyAlignment="1">
      <alignment horizontal="left"/>
    </xf>
    <xf numFmtId="0" fontId="9" fillId="0" borderId="1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9" fontId="9" fillId="0" borderId="5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2" fontId="38" fillId="0" borderId="46" xfId="0" applyNumberFormat="1" applyFont="1" applyBorder="1" applyAlignment="1">
      <alignment horizontal="center"/>
    </xf>
    <xf numFmtId="0" fontId="14" fillId="0" borderId="2" xfId="0" applyFont="1" applyBorder="1"/>
    <xf numFmtId="0" fontId="14" fillId="0" borderId="3" xfId="0" applyFont="1" applyBorder="1"/>
    <xf numFmtId="0" fontId="4" fillId="0" borderId="35" xfId="0" applyFont="1" applyBorder="1"/>
    <xf numFmtId="0" fontId="2" fillId="0" borderId="6" xfId="0" applyFont="1" applyBorder="1" applyAlignment="1">
      <alignment horizontal="center" vertical="top" wrapText="1"/>
    </xf>
    <xf numFmtId="168" fontId="38" fillId="0" borderId="16" xfId="0" applyNumberFormat="1" applyFont="1" applyBorder="1" applyAlignment="1">
      <alignment horizontal="center"/>
    </xf>
    <xf numFmtId="0" fontId="15" fillId="0" borderId="22" xfId="0" applyFont="1" applyBorder="1"/>
    <xf numFmtId="0" fontId="15" fillId="0" borderId="22" xfId="0" applyFont="1" applyBorder="1" applyAlignment="1">
      <alignment horizontal="left"/>
    </xf>
    <xf numFmtId="169" fontId="3" fillId="0" borderId="0" xfId="0" applyNumberFormat="1" applyFont="1" applyAlignment="1">
      <alignment horizontal="center"/>
    </xf>
    <xf numFmtId="0" fontId="4" fillId="0" borderId="22" xfId="0" applyFont="1" applyBorder="1"/>
    <xf numFmtId="0" fontId="12" fillId="8" borderId="0" xfId="0" applyFont="1" applyFill="1" applyAlignment="1">
      <alignment vertical="top" wrapText="1"/>
    </xf>
    <xf numFmtId="0" fontId="14" fillId="0" borderId="41" xfId="0" applyFont="1" applyBorder="1"/>
    <xf numFmtId="0" fontId="14" fillId="0" borderId="13" xfId="0" applyFont="1" applyBorder="1"/>
    <xf numFmtId="0" fontId="4" fillId="8" borderId="26" xfId="0" applyFont="1" applyFill="1" applyBorder="1"/>
    <xf numFmtId="0" fontId="4" fillId="8" borderId="57" xfId="0" applyFont="1" applyFill="1" applyBorder="1"/>
    <xf numFmtId="0" fontId="3" fillId="0" borderId="27" xfId="0" applyFont="1" applyBorder="1"/>
    <xf numFmtId="2" fontId="9" fillId="0" borderId="27" xfId="0" applyNumberFormat="1" applyFont="1" applyBorder="1" applyAlignment="1">
      <alignment horizontal="center"/>
    </xf>
    <xf numFmtId="0" fontId="4" fillId="0" borderId="41" xfId="0" applyFont="1" applyBorder="1" applyAlignment="1">
      <alignment vertical="top"/>
    </xf>
    <xf numFmtId="0" fontId="6" fillId="0" borderId="11" xfId="0" applyFont="1" applyBorder="1"/>
    <xf numFmtId="0" fontId="4" fillId="8" borderId="50" xfId="0" applyFont="1" applyFill="1" applyBorder="1" applyAlignment="1">
      <alignment vertical="top"/>
    </xf>
    <xf numFmtId="0" fontId="4" fillId="8" borderId="50" xfId="0" applyFont="1" applyFill="1" applyBorder="1"/>
    <xf numFmtId="0" fontId="4" fillId="8" borderId="50" xfId="0" applyFont="1" applyFill="1" applyBorder="1" applyAlignment="1">
      <alignment vertical="top" wrapText="1"/>
    </xf>
    <xf numFmtId="0" fontId="3" fillId="0" borderId="34" xfId="0" applyFont="1" applyBorder="1"/>
    <xf numFmtId="0" fontId="4" fillId="8" borderId="71" xfId="0" applyFont="1" applyFill="1" applyBorder="1"/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5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43" fillId="0" borderId="0" xfId="1" applyFont="1" applyBorder="1" applyAlignment="1" applyProtection="1"/>
    <xf numFmtId="0" fontId="3" fillId="0" borderId="24" xfId="0" applyFont="1" applyBorder="1" applyAlignment="1" applyProtection="1">
      <alignment horizontal="center"/>
      <protection locked="0"/>
    </xf>
    <xf numFmtId="2" fontId="3" fillId="0" borderId="24" xfId="0" applyNumberFormat="1" applyFont="1" applyBorder="1" applyAlignment="1">
      <alignment horizontal="center"/>
    </xf>
    <xf numFmtId="0" fontId="3" fillId="8" borderId="0" xfId="0" applyFont="1" applyFill="1" applyAlignment="1">
      <alignment vertical="top"/>
    </xf>
    <xf numFmtId="0" fontId="12" fillId="0" borderId="27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3" fillId="0" borderId="26" xfId="0" applyFont="1" applyBorder="1" applyAlignment="1">
      <alignment vertical="top"/>
    </xf>
    <xf numFmtId="2" fontId="3" fillId="0" borderId="25" xfId="0" applyNumberFormat="1" applyFont="1" applyBorder="1" applyAlignment="1">
      <alignment horizontal="center"/>
    </xf>
    <xf numFmtId="0" fontId="4" fillId="0" borderId="57" xfId="0" applyFont="1" applyBorder="1" applyAlignment="1">
      <alignment wrapText="1"/>
    </xf>
    <xf numFmtId="0" fontId="0" fillId="0" borderId="70" xfId="0" applyBorder="1"/>
    <xf numFmtId="0" fontId="3" fillId="0" borderId="66" xfId="0" applyFont="1" applyBorder="1"/>
    <xf numFmtId="0" fontId="4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2" fillId="0" borderId="30" xfId="0" applyFont="1" applyBorder="1"/>
    <xf numFmtId="0" fontId="2" fillId="0" borderId="41" xfId="0" applyFont="1" applyBorder="1"/>
    <xf numFmtId="1" fontId="0" fillId="3" borderId="48" xfId="0" applyNumberFormat="1" applyFill="1" applyBorder="1" applyAlignment="1" applyProtection="1">
      <alignment horizontal="center"/>
      <protection locked="0"/>
    </xf>
    <xf numFmtId="168" fontId="4" fillId="0" borderId="49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48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0" fillId="0" borderId="23" xfId="0" applyBorder="1"/>
    <xf numFmtId="0" fontId="4" fillId="0" borderId="43" xfId="0" applyFont="1" applyBorder="1" applyAlignment="1">
      <alignment horizontal="center"/>
    </xf>
    <xf numFmtId="2" fontId="4" fillId="0" borderId="15" xfId="0" applyNumberFormat="1" applyFont="1" applyBorder="1"/>
    <xf numFmtId="2" fontId="3" fillId="0" borderId="15" xfId="0" applyNumberFormat="1" applyFont="1" applyBorder="1"/>
    <xf numFmtId="9" fontId="14" fillId="0" borderId="10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2" fontId="4" fillId="9" borderId="36" xfId="0" applyNumberFormat="1" applyFont="1" applyFill="1" applyBorder="1" applyAlignment="1" applyProtection="1">
      <alignment horizontal="center"/>
      <protection locked="0"/>
    </xf>
    <xf numFmtId="2" fontId="4" fillId="2" borderId="39" xfId="0" applyNumberFormat="1" applyFont="1" applyFill="1" applyBorder="1" applyAlignment="1">
      <alignment horizontal="center"/>
    </xf>
    <xf numFmtId="0" fontId="4" fillId="9" borderId="48" xfId="2" applyNumberFormat="1" applyFont="1" applyFill="1" applyBorder="1" applyAlignment="1" applyProtection="1">
      <alignment horizontal="center"/>
      <protection locked="0"/>
    </xf>
    <xf numFmtId="2" fontId="4" fillId="9" borderId="39" xfId="0" applyNumberFormat="1" applyFont="1" applyFill="1" applyBorder="1" applyAlignment="1" applyProtection="1">
      <alignment horizontal="center"/>
      <protection locked="0"/>
    </xf>
    <xf numFmtId="2" fontId="4" fillId="9" borderId="9" xfId="0" applyNumberFormat="1" applyFont="1" applyFill="1" applyBorder="1" applyAlignment="1" applyProtection="1">
      <alignment horizontal="center"/>
      <protection locked="0"/>
    </xf>
    <xf numFmtId="0" fontId="4" fillId="9" borderId="6" xfId="2" applyNumberFormat="1" applyFont="1" applyFill="1" applyBorder="1" applyAlignment="1" applyProtection="1">
      <alignment horizontal="center"/>
      <protection locked="0"/>
    </xf>
    <xf numFmtId="0" fontId="4" fillId="9" borderId="50" xfId="2" applyNumberFormat="1" applyFont="1" applyFill="1" applyBorder="1" applyAlignment="1" applyProtection="1">
      <alignment horizontal="center"/>
      <protection locked="0"/>
    </xf>
    <xf numFmtId="0" fontId="3" fillId="8" borderId="0" xfId="0" applyFont="1" applyFill="1" applyAlignment="1">
      <alignment horizontal="center"/>
    </xf>
    <xf numFmtId="0" fontId="61" fillId="0" borderId="0" xfId="0" applyFont="1"/>
    <xf numFmtId="2" fontId="3" fillId="8" borderId="18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18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6" fillId="0" borderId="5" xfId="0" applyFont="1" applyBorder="1"/>
    <xf numFmtId="171" fontId="6" fillId="9" borderId="6" xfId="0" applyNumberFormat="1" applyFont="1" applyFill="1" applyBorder="1" applyAlignment="1" applyProtection="1">
      <alignment horizontal="center" vertical="center"/>
      <protection locked="0"/>
    </xf>
    <xf numFmtId="171" fontId="6" fillId="3" borderId="6" xfId="0" applyNumberFormat="1" applyFont="1" applyFill="1" applyBorder="1" applyAlignment="1" applyProtection="1">
      <alignment horizontal="center"/>
      <protection locked="0"/>
    </xf>
    <xf numFmtId="171" fontId="6" fillId="9" borderId="6" xfId="0" applyNumberFormat="1" applyFont="1" applyFill="1" applyBorder="1" applyAlignment="1" applyProtection="1">
      <alignment horizontal="center"/>
      <protection locked="0"/>
    </xf>
    <xf numFmtId="171" fontId="6" fillId="9" borderId="48" xfId="0" applyNumberFormat="1" applyFont="1" applyFill="1" applyBorder="1" applyAlignment="1" applyProtection="1">
      <alignment horizontal="center" vertical="center"/>
      <protection locked="0"/>
    </xf>
    <xf numFmtId="171" fontId="6" fillId="3" borderId="48" xfId="0" applyNumberFormat="1" applyFont="1" applyFill="1" applyBorder="1" applyAlignment="1" applyProtection="1">
      <alignment horizontal="center"/>
      <protection locked="0"/>
    </xf>
    <xf numFmtId="171" fontId="6" fillId="9" borderId="9" xfId="0" applyNumberFormat="1" applyFont="1" applyFill="1" applyBorder="1" applyAlignment="1" applyProtection="1">
      <alignment horizontal="center"/>
      <protection locked="0"/>
    </xf>
    <xf numFmtId="171" fontId="6" fillId="3" borderId="9" xfId="0" applyNumberFormat="1" applyFont="1" applyFill="1" applyBorder="1" applyAlignment="1" applyProtection="1">
      <alignment horizontal="center"/>
      <protection locked="0"/>
    </xf>
    <xf numFmtId="171" fontId="6" fillId="3" borderId="25" xfId="0" applyNumberFormat="1" applyFont="1" applyFill="1" applyBorder="1" applyAlignment="1" applyProtection="1">
      <alignment horizontal="center"/>
      <protection locked="0"/>
    </xf>
    <xf numFmtId="0" fontId="5" fillId="8" borderId="0" xfId="0" applyFont="1" applyFill="1"/>
    <xf numFmtId="0" fontId="4" fillId="2" borderId="0" xfId="0" applyFont="1" applyFill="1"/>
    <xf numFmtId="0" fontId="4" fillId="9" borderId="32" xfId="0" applyFont="1" applyFill="1" applyBorder="1" applyAlignment="1" applyProtection="1">
      <alignment horizontal="center"/>
      <protection locked="0"/>
    </xf>
    <xf numFmtId="2" fontId="4" fillId="9" borderId="64" xfId="0" applyNumberFormat="1" applyFont="1" applyFill="1" applyBorder="1" applyAlignment="1" applyProtection="1">
      <alignment horizontal="center"/>
      <protection locked="0"/>
    </xf>
    <xf numFmtId="2" fontId="4" fillId="2" borderId="32" xfId="0" applyNumberFormat="1" applyFont="1" applyFill="1" applyBorder="1" applyAlignment="1">
      <alignment horizontal="center"/>
    </xf>
    <xf numFmtId="0" fontId="4" fillId="9" borderId="71" xfId="2" applyNumberFormat="1" applyFont="1" applyFill="1" applyBorder="1" applyAlignment="1" applyProtection="1">
      <alignment horizontal="center"/>
      <protection locked="0"/>
    </xf>
    <xf numFmtId="2" fontId="4" fillId="9" borderId="32" xfId="0" applyNumberFormat="1" applyFont="1" applyFill="1" applyBorder="1" applyAlignment="1" applyProtection="1">
      <alignment horizontal="center"/>
      <protection locked="0"/>
    </xf>
    <xf numFmtId="2" fontId="4" fillId="8" borderId="33" xfId="0" applyNumberFormat="1" applyFont="1" applyFill="1" applyBorder="1" applyAlignment="1">
      <alignment horizontal="center"/>
    </xf>
    <xf numFmtId="2" fontId="4" fillId="8" borderId="12" xfId="0" applyNumberFormat="1" applyFont="1" applyFill="1" applyBorder="1" applyAlignment="1">
      <alignment horizontal="center"/>
    </xf>
    <xf numFmtId="0" fontId="4" fillId="9" borderId="40" xfId="0" applyFont="1" applyFill="1" applyBorder="1" applyAlignment="1" applyProtection="1">
      <alignment horizontal="center"/>
      <protection locked="0"/>
    </xf>
    <xf numFmtId="2" fontId="4" fillId="9" borderId="16" xfId="0" applyNumberFormat="1" applyFont="1" applyFill="1" applyBorder="1" applyAlignment="1" applyProtection="1">
      <alignment horizontal="center"/>
      <protection locked="0"/>
    </xf>
    <xf numFmtId="2" fontId="4" fillId="2" borderId="45" xfId="0" applyNumberFormat="1" applyFont="1" applyFill="1" applyBorder="1" applyAlignment="1">
      <alignment horizontal="center"/>
    </xf>
    <xf numFmtId="0" fontId="4" fillId="9" borderId="40" xfId="2" applyNumberFormat="1" applyFont="1" applyFill="1" applyBorder="1" applyAlignment="1" applyProtection="1">
      <alignment horizontal="center"/>
      <protection locked="0"/>
    </xf>
    <xf numFmtId="2" fontId="4" fillId="9" borderId="40" xfId="0" applyNumberFormat="1" applyFont="1" applyFill="1" applyBorder="1" applyAlignment="1" applyProtection="1">
      <alignment horizontal="center"/>
      <protection locked="0"/>
    </xf>
    <xf numFmtId="2" fontId="4" fillId="8" borderId="37" xfId="0" applyNumberFormat="1" applyFont="1" applyFill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9" fillId="8" borderId="0" xfId="0" applyNumberFormat="1" applyFont="1" applyFill="1" applyAlignment="1">
      <alignment horizontal="center"/>
    </xf>
    <xf numFmtId="2" fontId="9" fillId="0" borderId="57" xfId="0" applyNumberFormat="1" applyFont="1" applyBorder="1" applyAlignment="1">
      <alignment horizontal="center"/>
    </xf>
    <xf numFmtId="0" fontId="6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62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4" fillId="9" borderId="6" xfId="0" applyFont="1" applyFill="1" applyBorder="1" applyAlignment="1" applyProtection="1">
      <alignment vertical="top"/>
      <protection locked="0"/>
    </xf>
    <xf numFmtId="0" fontId="0" fillId="9" borderId="6" xfId="0" applyFill="1" applyBorder="1" applyProtection="1">
      <protection locked="0"/>
    </xf>
    <xf numFmtId="1" fontId="0" fillId="0" borderId="9" xfId="0" applyNumberFormat="1" applyBorder="1" applyAlignment="1">
      <alignment horizontal="center"/>
    </xf>
    <xf numFmtId="0" fontId="68" fillId="0" borderId="4" xfId="0" applyFont="1" applyBorder="1"/>
    <xf numFmtId="0" fontId="11" fillId="8" borderId="0" xfId="0" applyFont="1" applyFill="1"/>
    <xf numFmtId="0" fontId="10" fillId="8" borderId="0" xfId="0" applyFont="1" applyFill="1"/>
    <xf numFmtId="0" fontId="11" fillId="8" borderId="0" xfId="0" applyFont="1" applyFill="1" applyAlignment="1" applyProtection="1">
      <alignment horizontal="center"/>
      <protection locked="0"/>
    </xf>
    <xf numFmtId="0" fontId="11" fillId="0" borderId="13" xfId="0" applyFont="1" applyBorder="1"/>
    <xf numFmtId="0" fontId="10" fillId="8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70" fillId="0" borderId="0" xfId="0" applyFont="1"/>
    <xf numFmtId="0" fontId="4" fillId="14" borderId="35" xfId="0" applyFont="1" applyFill="1" applyBorder="1" applyProtection="1">
      <protection locked="0"/>
    </xf>
    <xf numFmtId="0" fontId="4" fillId="14" borderId="2" xfId="0" applyFont="1" applyFill="1" applyBorder="1" applyProtection="1">
      <protection locked="0"/>
    </xf>
    <xf numFmtId="0" fontId="4" fillId="14" borderId="3" xfId="0" applyFont="1" applyFill="1" applyBorder="1" applyProtection="1">
      <protection locked="0"/>
    </xf>
    <xf numFmtId="0" fontId="4" fillId="14" borderId="4" xfId="0" applyFont="1" applyFill="1" applyBorder="1" applyProtection="1">
      <protection locked="0"/>
    </xf>
    <xf numFmtId="0" fontId="4" fillId="14" borderId="0" xfId="0" applyFont="1" applyFill="1" applyProtection="1">
      <protection locked="0"/>
    </xf>
    <xf numFmtId="0" fontId="4" fillId="14" borderId="5" xfId="0" applyFont="1" applyFill="1" applyBorder="1" applyProtection="1">
      <protection locked="0"/>
    </xf>
    <xf numFmtId="0" fontId="9" fillId="14" borderId="4" xfId="0" applyFont="1" applyFill="1" applyBorder="1" applyProtection="1">
      <protection locked="0"/>
    </xf>
    <xf numFmtId="0" fontId="28" fillId="14" borderId="5" xfId="0" applyFont="1" applyFill="1" applyBorder="1" applyProtection="1">
      <protection locked="0"/>
    </xf>
    <xf numFmtId="0" fontId="14" fillId="14" borderId="4" xfId="0" applyFont="1" applyFill="1" applyBorder="1" applyAlignment="1" applyProtection="1">
      <alignment horizontal="center"/>
      <protection locked="0"/>
    </xf>
    <xf numFmtId="0" fontId="11" fillId="14" borderId="0" xfId="0" applyFont="1" applyFill="1" applyProtection="1">
      <protection locked="0"/>
    </xf>
    <xf numFmtId="0" fontId="28" fillId="14" borderId="0" xfId="0" applyFont="1" applyFill="1" applyProtection="1">
      <protection locked="0"/>
    </xf>
    <xf numFmtId="0" fontId="9" fillId="14" borderId="0" xfId="0" applyFont="1" applyFill="1" applyProtection="1">
      <protection locked="0"/>
    </xf>
    <xf numFmtId="0" fontId="52" fillId="14" borderId="0" xfId="0" applyFont="1" applyFill="1" applyAlignment="1" applyProtection="1">
      <alignment vertical="center"/>
      <protection locked="0"/>
    </xf>
    <xf numFmtId="0" fontId="9" fillId="14" borderId="0" xfId="0" applyFont="1" applyFill="1" applyAlignment="1" applyProtection="1">
      <alignment vertical="center"/>
      <protection locked="0"/>
    </xf>
    <xf numFmtId="0" fontId="28" fillId="14" borderId="0" xfId="0" applyFont="1" applyFill="1" applyAlignment="1" applyProtection="1">
      <alignment vertical="center"/>
      <protection locked="0"/>
    </xf>
    <xf numFmtId="0" fontId="28" fillId="14" borderId="5" xfId="0" applyFont="1" applyFill="1" applyBorder="1" applyAlignment="1" applyProtection="1">
      <alignment vertical="center"/>
      <protection locked="0"/>
    </xf>
    <xf numFmtId="0" fontId="27" fillId="14" borderId="0" xfId="0" applyFont="1" applyFill="1" applyAlignment="1" applyProtection="1">
      <alignment vertical="center"/>
      <protection locked="0"/>
    </xf>
    <xf numFmtId="0" fontId="27" fillId="14" borderId="5" xfId="0" applyFont="1" applyFill="1" applyBorder="1" applyAlignment="1" applyProtection="1">
      <alignment vertical="center"/>
      <protection locked="0"/>
    </xf>
    <xf numFmtId="0" fontId="27" fillId="14" borderId="0" xfId="0" applyFont="1" applyFill="1" applyProtection="1">
      <protection locked="0"/>
    </xf>
    <xf numFmtId="0" fontId="27" fillId="14" borderId="5" xfId="0" applyFont="1" applyFill="1" applyBorder="1" applyProtection="1">
      <protection locked="0"/>
    </xf>
    <xf numFmtId="0" fontId="53" fillId="14" borderId="4" xfId="0" applyFont="1" applyFill="1" applyBorder="1" applyProtection="1">
      <protection locked="0"/>
    </xf>
    <xf numFmtId="0" fontId="53" fillId="14" borderId="0" xfId="0" applyFont="1" applyFill="1" applyProtection="1">
      <protection locked="0"/>
    </xf>
    <xf numFmtId="0" fontId="13" fillId="14" borderId="5" xfId="1" applyFill="1" applyBorder="1" applyAlignment="1" applyProtection="1">
      <protection locked="0"/>
    </xf>
    <xf numFmtId="0" fontId="32" fillId="14" borderId="0" xfId="0" applyFont="1" applyFill="1" applyProtection="1">
      <protection locked="0"/>
    </xf>
    <xf numFmtId="0" fontId="31" fillId="14" borderId="0" xfId="0" applyFont="1" applyFill="1" applyProtection="1">
      <protection locked="0"/>
    </xf>
    <xf numFmtId="0" fontId="31" fillId="14" borderId="5" xfId="0" applyFont="1" applyFill="1" applyBorder="1" applyProtection="1">
      <protection locked="0"/>
    </xf>
    <xf numFmtId="0" fontId="30" fillId="14" borderId="0" xfId="1" applyFont="1" applyFill="1" applyBorder="1" applyAlignment="1" applyProtection="1">
      <alignment horizontal="left"/>
      <protection locked="0"/>
    </xf>
    <xf numFmtId="0" fontId="24" fillId="14" borderId="0" xfId="0" applyFont="1" applyFill="1" applyProtection="1">
      <protection locked="0"/>
    </xf>
    <xf numFmtId="0" fontId="9" fillId="14" borderId="4" xfId="0" applyFont="1" applyFill="1" applyBorder="1"/>
    <xf numFmtId="0" fontId="9" fillId="14" borderId="0" xfId="0" applyFont="1" applyFill="1"/>
    <xf numFmtId="0" fontId="23" fillId="14" borderId="0" xfId="1" applyFont="1" applyFill="1" applyBorder="1" applyAlignment="1" applyProtection="1">
      <alignment horizontal="left" wrapText="1"/>
      <protection locked="0"/>
    </xf>
    <xf numFmtId="0" fontId="4" fillId="14" borderId="4" xfId="0" applyFont="1" applyFill="1" applyBorder="1"/>
    <xf numFmtId="0" fontId="3" fillId="14" borderId="0" xfId="0" applyFont="1" applyFill="1"/>
    <xf numFmtId="0" fontId="12" fillId="14" borderId="0" xfId="0" applyFont="1" applyFill="1"/>
    <xf numFmtId="0" fontId="4" fillId="14" borderId="0" xfId="0" applyFont="1" applyFill="1"/>
    <xf numFmtId="0" fontId="9" fillId="14" borderId="20" xfId="0" applyFont="1" applyFill="1" applyBorder="1"/>
    <xf numFmtId="0" fontId="3" fillId="14" borderId="18" xfId="0" applyFont="1" applyFill="1" applyBorder="1" applyProtection="1">
      <protection hidden="1"/>
    </xf>
    <xf numFmtId="0" fontId="4" fillId="14" borderId="18" xfId="0" applyFont="1" applyFill="1" applyBorder="1" applyProtection="1">
      <protection hidden="1"/>
    </xf>
    <xf numFmtId="0" fontId="3" fillId="14" borderId="21" xfId="0" applyFont="1" applyFill="1" applyBorder="1" applyProtection="1">
      <protection hidden="1"/>
    </xf>
    <xf numFmtId="0" fontId="3" fillId="14" borderId="20" xfId="0" applyFont="1" applyFill="1" applyBorder="1" applyProtection="1">
      <protection hidden="1"/>
    </xf>
    <xf numFmtId="0" fontId="4" fillId="14" borderId="18" xfId="0" applyFont="1" applyFill="1" applyBorder="1"/>
    <xf numFmtId="0" fontId="9" fillId="14" borderId="18" xfId="0" applyFont="1" applyFill="1" applyBorder="1" applyProtection="1">
      <protection locked="0"/>
    </xf>
    <xf numFmtId="0" fontId="12" fillId="8" borderId="0" xfId="0" applyFont="1" applyFill="1" applyAlignment="1">
      <alignment horizontal="center"/>
    </xf>
    <xf numFmtId="0" fontId="4" fillId="14" borderId="5" xfId="0" applyFont="1" applyFill="1" applyBorder="1"/>
    <xf numFmtId="0" fontId="9" fillId="14" borderId="5" xfId="0" applyFont="1" applyFill="1" applyBorder="1"/>
    <xf numFmtId="0" fontId="28" fillId="14" borderId="5" xfId="0" applyFont="1" applyFill="1" applyBorder="1"/>
    <xf numFmtId="9" fontId="0" fillId="0" borderId="0" xfId="0" applyNumberFormat="1"/>
    <xf numFmtId="9" fontId="16" fillId="8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center"/>
    </xf>
    <xf numFmtId="2" fontId="16" fillId="8" borderId="0" xfId="0" applyNumberFormat="1" applyFont="1" applyFill="1" applyAlignment="1">
      <alignment horizontal="center"/>
    </xf>
    <xf numFmtId="2" fontId="4" fillId="8" borderId="0" xfId="0" applyNumberFormat="1" applyFont="1" applyFill="1"/>
    <xf numFmtId="0" fontId="2" fillId="8" borderId="0" xfId="0" applyFont="1" applyFill="1"/>
    <xf numFmtId="2" fontId="12" fillId="8" borderId="0" xfId="0" applyNumberFormat="1" applyFont="1" applyFill="1" applyAlignment="1">
      <alignment horizontal="center"/>
    </xf>
    <xf numFmtId="2" fontId="6" fillId="8" borderId="0" xfId="0" applyNumberFormat="1" applyFont="1" applyFill="1" applyAlignment="1">
      <alignment horizontal="right"/>
    </xf>
    <xf numFmtId="166" fontId="6" fillId="8" borderId="0" xfId="0" applyNumberFormat="1" applyFont="1" applyFill="1" applyAlignment="1">
      <alignment horizontal="right"/>
    </xf>
    <xf numFmtId="2" fontId="6" fillId="8" borderId="0" xfId="0" applyNumberFormat="1" applyFont="1" applyFill="1" applyAlignment="1">
      <alignment horizontal="center"/>
    </xf>
    <xf numFmtId="2" fontId="15" fillId="8" borderId="0" xfId="0" applyNumberFormat="1" applyFont="1" applyFill="1" applyAlignment="1">
      <alignment horizontal="right"/>
    </xf>
    <xf numFmtId="9" fontId="7" fillId="0" borderId="0" xfId="0" applyNumberFormat="1" applyFont="1"/>
    <xf numFmtId="0" fontId="11" fillId="8" borderId="13" xfId="0" applyFont="1" applyFill="1" applyBorder="1" applyAlignment="1">
      <alignment horizontal="left"/>
    </xf>
    <xf numFmtId="0" fontId="11" fillId="8" borderId="13" xfId="0" applyFont="1" applyFill="1" applyBorder="1"/>
    <xf numFmtId="0" fontId="11" fillId="0" borderId="13" xfId="0" applyFont="1" applyBorder="1" applyAlignment="1">
      <alignment horizontal="left"/>
    </xf>
    <xf numFmtId="9" fontId="11" fillId="9" borderId="13" xfId="2" applyFont="1" applyFill="1" applyBorder="1" applyProtection="1"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2" fontId="4" fillId="8" borderId="18" xfId="0" applyNumberFormat="1" applyFont="1" applyFill="1" applyBorder="1" applyAlignment="1">
      <alignment horizontal="center"/>
    </xf>
    <xf numFmtId="44" fontId="34" fillId="4" borderId="47" xfId="3" applyFont="1" applyFill="1" applyBorder="1"/>
    <xf numFmtId="44" fontId="11" fillId="4" borderId="6" xfId="3" applyFont="1" applyFill="1" applyBorder="1"/>
    <xf numFmtId="2" fontId="11" fillId="8" borderId="13" xfId="0" applyNumberFormat="1" applyFont="1" applyFill="1" applyBorder="1" applyAlignment="1">
      <alignment horizontal="center" wrapText="1"/>
    </xf>
    <xf numFmtId="2" fontId="11" fillId="0" borderId="13" xfId="0" applyNumberFormat="1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center" wrapText="1"/>
    </xf>
    <xf numFmtId="14" fontId="11" fillId="9" borderId="13" xfId="0" applyNumberFormat="1" applyFont="1" applyFill="1" applyBorder="1" applyAlignment="1" applyProtection="1">
      <alignment horizontal="center" wrapText="1"/>
      <protection locked="0"/>
    </xf>
    <xf numFmtId="0" fontId="11" fillId="9" borderId="13" xfId="0" applyFont="1" applyFill="1" applyBorder="1" applyAlignment="1" applyProtection="1">
      <alignment horizontal="center" wrapText="1"/>
      <protection locked="0"/>
    </xf>
    <xf numFmtId="49" fontId="11" fillId="9" borderId="13" xfId="0" applyNumberFormat="1" applyFont="1" applyFill="1" applyBorder="1" applyAlignment="1" applyProtection="1">
      <alignment horizontal="center" wrapText="1"/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13" fillId="14" borderId="4" xfId="1" applyFill="1" applyBorder="1" applyAlignment="1" applyProtection="1">
      <alignment horizontal="left"/>
      <protection locked="0"/>
    </xf>
    <xf numFmtId="0" fontId="13" fillId="14" borderId="0" xfId="1" applyFill="1" applyBorder="1" applyAlignment="1" applyProtection="1">
      <alignment horizontal="left"/>
      <protection locked="0"/>
    </xf>
    <xf numFmtId="0" fontId="13" fillId="14" borderId="5" xfId="1" applyFill="1" applyBorder="1" applyAlignment="1" applyProtection="1">
      <alignment horizontal="left"/>
      <protection locked="0"/>
    </xf>
    <xf numFmtId="0" fontId="4" fillId="0" borderId="11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1" xfId="0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" fontId="57" fillId="0" borderId="49" xfId="0" applyNumberFormat="1" applyFont="1" applyBorder="1" applyAlignment="1">
      <alignment horizontal="center" vertical="top" wrapText="1"/>
    </xf>
    <xf numFmtId="2" fontId="57" fillId="0" borderId="42" xfId="0" applyNumberFormat="1" applyFont="1" applyBorder="1" applyAlignment="1">
      <alignment horizontal="center" vertical="top" wrapText="1"/>
    </xf>
    <xf numFmtId="0" fontId="8" fillId="8" borderId="0" xfId="0" applyFont="1" applyFill="1" applyAlignment="1">
      <alignment horizontal="center"/>
    </xf>
    <xf numFmtId="0" fontId="3" fillId="0" borderId="3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65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6" fillId="0" borderId="60" xfId="0" applyFont="1" applyBorder="1" applyAlignment="1">
      <alignment horizontal="left" wrapText="1"/>
    </xf>
    <xf numFmtId="0" fontId="46" fillId="0" borderId="38" xfId="0" applyFont="1" applyBorder="1" applyAlignment="1">
      <alignment horizontal="left" wrapText="1"/>
    </xf>
    <xf numFmtId="2" fontId="56" fillId="0" borderId="48" xfId="0" applyNumberFormat="1" applyFont="1" applyBorder="1" applyAlignment="1">
      <alignment horizontal="center" vertical="top" wrapText="1"/>
    </xf>
    <xf numFmtId="2" fontId="56" fillId="0" borderId="39" xfId="0" applyNumberFormat="1" applyFont="1" applyBorder="1" applyAlignment="1">
      <alignment horizontal="center" vertical="top" wrapText="1"/>
    </xf>
    <xf numFmtId="0" fontId="56" fillId="0" borderId="48" xfId="0" applyFont="1" applyBorder="1" applyAlignment="1">
      <alignment horizontal="center" vertical="top" wrapText="1"/>
    </xf>
    <xf numFmtId="0" fontId="56" fillId="0" borderId="39" xfId="0" applyFont="1" applyBorder="1" applyAlignment="1">
      <alignment horizontal="center" vertical="top" wrapText="1"/>
    </xf>
    <xf numFmtId="0" fontId="9" fillId="14" borderId="0" xfId="0" applyFont="1" applyFill="1" applyAlignment="1" applyProtection="1">
      <alignment horizontal="center"/>
      <protection locked="0"/>
    </xf>
    <xf numFmtId="0" fontId="13" fillId="14" borderId="0" xfId="1" applyFill="1" applyBorder="1" applyAlignment="1" applyProtection="1">
      <alignment horizontal="center"/>
      <protection locked="0"/>
    </xf>
    <xf numFmtId="0" fontId="13" fillId="14" borderId="4" xfId="1" applyFill="1" applyBorder="1" applyAlignment="1" applyProtection="1">
      <alignment horizontal="left" vertical="center" wrapText="1"/>
    </xf>
    <xf numFmtId="0" fontId="13" fillId="14" borderId="0" xfId="1" applyFill="1" applyBorder="1" applyAlignment="1" applyProtection="1">
      <alignment horizontal="left" vertical="center" wrapText="1"/>
    </xf>
    <xf numFmtId="0" fontId="13" fillId="14" borderId="5" xfId="1" applyFill="1" applyBorder="1" applyAlignment="1" applyProtection="1">
      <alignment horizontal="left" vertical="center" wrapText="1"/>
    </xf>
    <xf numFmtId="0" fontId="11" fillId="14" borderId="0" xfId="0" applyFont="1" applyFill="1" applyAlignment="1" applyProtection="1">
      <alignment horizontal="center"/>
      <protection locked="0"/>
    </xf>
    <xf numFmtId="0" fontId="51" fillId="14" borderId="4" xfId="1" applyFont="1" applyFill="1" applyBorder="1" applyAlignment="1" applyProtection="1">
      <protection locked="0"/>
    </xf>
    <xf numFmtId="0" fontId="51" fillId="14" borderId="0" xfId="1" applyFont="1" applyFill="1" applyBorder="1" applyAlignment="1" applyProtection="1">
      <protection locked="0"/>
    </xf>
    <xf numFmtId="0" fontId="51" fillId="14" borderId="4" xfId="1" applyFont="1" applyFill="1" applyBorder="1" applyAlignment="1" applyProtection="1">
      <alignment horizontal="left" vertical="center"/>
      <protection locked="0"/>
    </xf>
    <xf numFmtId="0" fontId="51" fillId="14" borderId="0" xfId="1" applyFont="1" applyFill="1" applyBorder="1" applyAlignment="1" applyProtection="1">
      <alignment horizontal="left" vertical="center"/>
      <protection locked="0"/>
    </xf>
    <xf numFmtId="0" fontId="51" fillId="14" borderId="4" xfId="1" applyFont="1" applyFill="1" applyBorder="1" applyAlignment="1" applyProtection="1">
      <alignment horizontal="left"/>
      <protection locked="0"/>
    </xf>
    <xf numFmtId="0" fontId="51" fillId="14" borderId="0" xfId="1" applyFont="1" applyFill="1" applyBorder="1" applyAlignment="1" applyProtection="1">
      <alignment horizontal="left"/>
      <protection locked="0"/>
    </xf>
    <xf numFmtId="0" fontId="9" fillId="14" borderId="0" xfId="0" applyFont="1" applyFill="1" applyAlignment="1" applyProtection="1">
      <alignment horizontal="center" vertical="center"/>
      <protection locked="0"/>
    </xf>
    <xf numFmtId="49" fontId="9" fillId="8" borderId="0" xfId="0" applyNumberFormat="1" applyFont="1" applyFill="1" applyAlignment="1">
      <alignment horizontal="left"/>
    </xf>
    <xf numFmtId="0" fontId="11" fillId="8" borderId="0" xfId="0" applyFont="1" applyFill="1" applyAlignment="1" applyProtection="1">
      <alignment horizontal="center"/>
      <protection locked="0"/>
    </xf>
    <xf numFmtId="49" fontId="4" fillId="0" borderId="11" xfId="0" applyNumberFormat="1" applyFont="1" applyBorder="1" applyAlignment="1">
      <alignment horizontal="center" wrapText="1"/>
    </xf>
    <xf numFmtId="49" fontId="4" fillId="0" borderId="1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2" fillId="0" borderId="35" xfId="0" applyFont="1" applyBorder="1" applyAlignment="1">
      <alignment horizontal="left" vertical="top" wrapText="1" readingOrder="1"/>
    </xf>
    <xf numFmtId="0" fontId="12" fillId="0" borderId="2" xfId="0" applyFont="1" applyBorder="1" applyAlignment="1">
      <alignment horizontal="left" vertical="top" wrapText="1" readingOrder="1"/>
    </xf>
    <xf numFmtId="0" fontId="12" fillId="0" borderId="4" xfId="0" applyFont="1" applyBorder="1" applyAlignment="1">
      <alignment horizontal="left" vertical="top" wrapText="1" readingOrder="1"/>
    </xf>
    <xf numFmtId="0" fontId="12" fillId="0" borderId="0" xfId="0" applyFont="1" applyAlignment="1">
      <alignment horizontal="left" vertical="top" wrapText="1" readingOrder="1"/>
    </xf>
    <xf numFmtId="0" fontId="12" fillId="0" borderId="41" xfId="0" applyFont="1" applyBorder="1" applyAlignment="1">
      <alignment horizontal="left" vertical="top" wrapText="1" readingOrder="1"/>
    </xf>
    <xf numFmtId="0" fontId="12" fillId="0" borderId="13" xfId="0" applyFont="1" applyBorder="1" applyAlignment="1">
      <alignment horizontal="left" vertical="top" wrapText="1" readingOrder="1"/>
    </xf>
    <xf numFmtId="0" fontId="3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3" fillId="14" borderId="4" xfId="1" applyFill="1" applyBorder="1" applyAlignment="1" applyProtection="1">
      <alignment horizontal="left"/>
    </xf>
    <xf numFmtId="0" fontId="13" fillId="14" borderId="0" xfId="1" applyFill="1" applyBorder="1" applyAlignment="1" applyProtection="1">
      <alignment horizontal="left"/>
    </xf>
    <xf numFmtId="0" fontId="13" fillId="14" borderId="5" xfId="1" applyFill="1" applyBorder="1" applyAlignment="1" applyProtection="1">
      <alignment horizontal="left"/>
    </xf>
    <xf numFmtId="0" fontId="13" fillId="14" borderId="4" xfId="1" applyFill="1" applyBorder="1" applyAlignment="1" applyProtection="1">
      <alignment horizontal="left" wrapText="1"/>
    </xf>
    <xf numFmtId="0" fontId="13" fillId="14" borderId="0" xfId="1" applyFill="1" applyBorder="1" applyAlignment="1" applyProtection="1">
      <alignment horizontal="left" wrapText="1"/>
    </xf>
    <xf numFmtId="0" fontId="13" fillId="14" borderId="5" xfId="1" applyFill="1" applyBorder="1" applyAlignment="1" applyProtection="1">
      <alignment horizontal="left" wrapText="1"/>
    </xf>
    <xf numFmtId="0" fontId="4" fillId="8" borderId="23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50" fillId="14" borderId="4" xfId="1" applyFont="1" applyFill="1" applyBorder="1" applyAlignment="1" applyProtection="1">
      <alignment horizontal="left"/>
      <protection locked="0"/>
    </xf>
    <xf numFmtId="0" fontId="50" fillId="14" borderId="0" xfId="1" applyFont="1" applyFill="1" applyBorder="1" applyAlignment="1" applyProtection="1">
      <alignment horizontal="left"/>
      <protection locked="0"/>
    </xf>
    <xf numFmtId="0" fontId="50" fillId="14" borderId="5" xfId="1" applyFont="1" applyFill="1" applyBorder="1" applyAlignment="1" applyProtection="1">
      <alignment horizontal="left"/>
      <protection locked="0"/>
    </xf>
    <xf numFmtId="49" fontId="9" fillId="0" borderId="11" xfId="0" applyNumberFormat="1" applyFont="1" applyBorder="1" applyAlignment="1">
      <alignment horizontal="center"/>
    </xf>
    <xf numFmtId="0" fontId="4" fillId="8" borderId="0" xfId="0" applyFont="1" applyFill="1" applyAlignment="1">
      <alignment horizontal="center" vertical="top"/>
    </xf>
    <xf numFmtId="0" fontId="4" fillId="8" borderId="0" xfId="0" applyFont="1" applyFill="1" applyAlignment="1">
      <alignment horizontal="center" vertical="top" wrapText="1"/>
    </xf>
    <xf numFmtId="0" fontId="4" fillId="8" borderId="57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4" fillId="8" borderId="36" xfId="0" applyFont="1" applyFill="1" applyBorder="1" applyAlignment="1">
      <alignment horizontal="center"/>
    </xf>
    <xf numFmtId="0" fontId="9" fillId="8" borderId="0" xfId="0" applyFont="1" applyFill="1" applyAlignment="1">
      <alignment vertical="top"/>
    </xf>
    <xf numFmtId="0" fontId="6" fillId="0" borderId="1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2" fillId="0" borderId="35" xfId="1" applyFont="1" applyBorder="1" applyAlignment="1" applyProtection="1">
      <alignment horizontal="left" vertical="top" wrapText="1"/>
    </xf>
    <xf numFmtId="0" fontId="12" fillId="0" borderId="2" xfId="1" applyFont="1" applyBorder="1" applyAlignment="1" applyProtection="1">
      <alignment horizontal="left" vertical="top" wrapText="1"/>
    </xf>
    <xf numFmtId="0" fontId="12" fillId="0" borderId="4" xfId="1" applyFont="1" applyBorder="1" applyAlignment="1" applyProtection="1">
      <alignment horizontal="left" vertical="top" wrapText="1"/>
    </xf>
    <xf numFmtId="0" fontId="12" fillId="0" borderId="0" xfId="1" applyFont="1" applyBorder="1" applyAlignment="1" applyProtection="1">
      <alignment horizontal="left" vertical="top" wrapText="1"/>
    </xf>
    <xf numFmtId="0" fontId="12" fillId="0" borderId="41" xfId="1" applyFont="1" applyBorder="1" applyAlignment="1" applyProtection="1">
      <alignment horizontal="left" vertical="top" wrapText="1"/>
    </xf>
    <xf numFmtId="0" fontId="12" fillId="0" borderId="13" xfId="1" applyFont="1" applyBorder="1" applyAlignment="1" applyProtection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2" fontId="33" fillId="0" borderId="49" xfId="0" applyNumberFormat="1" applyFont="1" applyBorder="1" applyAlignment="1">
      <alignment horizontal="center" vertical="top" wrapText="1"/>
    </xf>
    <xf numFmtId="2" fontId="33" fillId="0" borderId="42" xfId="0" applyNumberFormat="1" applyFont="1" applyBorder="1" applyAlignment="1">
      <alignment horizontal="center" vertical="top" wrapText="1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top"/>
    </xf>
    <xf numFmtId="0" fontId="4" fillId="8" borderId="11" xfId="0" applyFont="1" applyFill="1" applyBorder="1" applyAlignment="1" applyProtection="1">
      <alignment horizontal="left" wrapText="1"/>
      <protection locked="0"/>
    </xf>
    <xf numFmtId="0" fontId="4" fillId="8" borderId="8" xfId="0" applyFont="1" applyFill="1" applyBorder="1" applyAlignment="1" applyProtection="1">
      <alignment horizontal="left" wrapText="1"/>
      <protection locked="0"/>
    </xf>
    <xf numFmtId="0" fontId="4" fillId="8" borderId="9" xfId="0" applyFont="1" applyFill="1" applyBorder="1" applyAlignment="1" applyProtection="1">
      <alignment horizontal="left" wrapText="1"/>
      <protection locked="0"/>
    </xf>
    <xf numFmtId="0" fontId="3" fillId="0" borderId="3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4" fillId="8" borderId="8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2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8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/>
    </xf>
    <xf numFmtId="0" fontId="4" fillId="8" borderId="8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3" fillId="0" borderId="41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3" fillId="0" borderId="36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8" borderId="0" xfId="0" applyFont="1" applyFill="1" applyAlignment="1">
      <alignment horizontal="right"/>
    </xf>
    <xf numFmtId="0" fontId="6" fillId="0" borderId="23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6" fillId="0" borderId="41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3" fillId="0" borderId="14" xfId="0" applyFont="1" applyBorder="1"/>
    <xf numFmtId="0" fontId="3" fillId="0" borderId="15" xfId="0" applyFont="1" applyBorder="1"/>
    <xf numFmtId="0" fontId="3" fillId="0" borderId="35" xfId="0" applyFont="1" applyBorder="1"/>
    <xf numFmtId="0" fontId="3" fillId="0" borderId="2" xfId="0" applyFont="1" applyBorder="1"/>
    <xf numFmtId="49" fontId="9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4" fillId="0" borderId="41" xfId="0" applyFont="1" applyBorder="1" applyAlignment="1" applyProtection="1">
      <alignment horizontal="left"/>
      <protection locked="0"/>
    </xf>
    <xf numFmtId="0" fontId="14" fillId="0" borderId="13" xfId="0" applyFont="1" applyBorder="1" applyAlignment="1" applyProtection="1">
      <alignment horizontal="left"/>
      <protection locked="0"/>
    </xf>
    <xf numFmtId="0" fontId="9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8" borderId="0" xfId="0" applyFont="1" applyFill="1" applyAlignment="1">
      <alignment horizontal="right"/>
    </xf>
    <xf numFmtId="0" fontId="6" fillId="0" borderId="6" xfId="0" applyFont="1" applyBorder="1" applyAlignment="1">
      <alignment horizontal="center" vertical="top" wrapText="1"/>
    </xf>
    <xf numFmtId="0" fontId="33" fillId="0" borderId="11" xfId="0" applyFont="1" applyBorder="1" applyAlignment="1">
      <alignment horizontal="left"/>
    </xf>
    <xf numFmtId="0" fontId="33" fillId="0" borderId="8" xfId="0" applyFont="1" applyBorder="1" applyAlignment="1">
      <alignment horizontal="left"/>
    </xf>
    <xf numFmtId="0" fontId="33" fillId="0" borderId="9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4" fillId="0" borderId="6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wrapText="1"/>
    </xf>
    <xf numFmtId="0" fontId="4" fillId="8" borderId="6" xfId="0" applyFont="1" applyFill="1" applyBorder="1" applyAlignment="1">
      <alignment horizontal="left" wrapText="1"/>
    </xf>
    <xf numFmtId="0" fontId="4" fillId="0" borderId="1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49" fontId="4" fillId="9" borderId="11" xfId="0" applyNumberFormat="1" applyFont="1" applyFill="1" applyBorder="1" applyAlignment="1" applyProtection="1">
      <alignment horizontal="center" wrapText="1"/>
      <protection locked="0"/>
    </xf>
    <xf numFmtId="49" fontId="4" fillId="9" borderId="8" xfId="0" applyNumberFormat="1" applyFont="1" applyFill="1" applyBorder="1" applyAlignment="1" applyProtection="1">
      <alignment horizontal="center" wrapText="1"/>
      <protection locked="0"/>
    </xf>
    <xf numFmtId="49" fontId="4" fillId="9" borderId="9" xfId="0" applyNumberFormat="1" applyFont="1" applyFill="1" applyBorder="1" applyAlignment="1" applyProtection="1">
      <alignment horizontal="center" wrapText="1"/>
      <protection locked="0"/>
    </xf>
    <xf numFmtId="0" fontId="4" fillId="0" borderId="60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4" fillId="0" borderId="48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49" fontId="4" fillId="8" borderId="0" xfId="0" applyNumberFormat="1" applyFont="1" applyFill="1" applyAlignment="1">
      <alignment horizontal="left"/>
    </xf>
    <xf numFmtId="0" fontId="14" fillId="0" borderId="1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3" fillId="14" borderId="4" xfId="1" applyFill="1" applyBorder="1" applyAlignment="1" applyProtection="1">
      <alignment horizontal="left" wrapText="1"/>
      <protection locked="0"/>
    </xf>
    <xf numFmtId="0" fontId="13" fillId="14" borderId="0" xfId="1" applyFill="1" applyBorder="1" applyAlignment="1" applyProtection="1">
      <alignment horizontal="left" wrapText="1"/>
      <protection locked="0"/>
    </xf>
    <xf numFmtId="0" fontId="13" fillId="14" borderId="5" xfId="1" applyFill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4" fillId="0" borderId="0" xfId="0" applyFont="1"/>
    <xf numFmtId="0" fontId="4" fillId="0" borderId="32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48" xfId="0" applyFont="1" applyBorder="1" applyAlignment="1">
      <alignment vertical="top" wrapText="1"/>
    </xf>
    <xf numFmtId="0" fontId="4" fillId="0" borderId="49" xfId="0" applyFont="1" applyBorder="1" applyAlignment="1">
      <alignment vertical="top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4" fillId="0" borderId="2" xfId="0" applyFont="1" applyBorder="1"/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5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center" vertical="top" wrapText="1"/>
    </xf>
    <xf numFmtId="0" fontId="13" fillId="14" borderId="0" xfId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top" wrapText="1"/>
    </xf>
    <xf numFmtId="0" fontId="6" fillId="0" borderId="23" xfId="0" applyFont="1" applyBorder="1"/>
    <xf numFmtId="0" fontId="6" fillId="0" borderId="24" xfId="0" applyFont="1" applyBorder="1"/>
    <xf numFmtId="0" fontId="11" fillId="0" borderId="0" xfId="0" applyFont="1" applyAlignment="1">
      <alignment horizontal="center"/>
    </xf>
    <xf numFmtId="0" fontId="4" fillId="14" borderId="18" xfId="0" applyFont="1" applyFill="1" applyBorder="1" applyAlignment="1" applyProtection="1">
      <alignment horizontal="center"/>
      <protection locked="0"/>
    </xf>
    <xf numFmtId="0" fontId="4" fillId="14" borderId="21" xfId="0" applyFont="1" applyFill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 vertical="top"/>
    </xf>
    <xf numFmtId="0" fontId="13" fillId="14" borderId="0" xfId="1" applyFill="1" applyBorder="1" applyAlignment="1" applyProtection="1">
      <protection locked="0"/>
    </xf>
    <xf numFmtId="0" fontId="4" fillId="0" borderId="1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19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3" fillId="0" borderId="2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7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50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3" fillId="0" borderId="27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6" fillId="0" borderId="59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56" fillId="0" borderId="60" xfId="0" applyFont="1" applyBorder="1" applyAlignment="1">
      <alignment horizontal="center" vertical="top" wrapText="1"/>
    </xf>
    <xf numFmtId="0" fontId="56" fillId="0" borderId="3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39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wrapText="1"/>
    </xf>
    <xf numFmtId="0" fontId="3" fillId="0" borderId="4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8" borderId="26" xfId="0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 vertical="top"/>
    </xf>
    <xf numFmtId="0" fontId="4" fillId="8" borderId="25" xfId="0" applyFont="1" applyFill="1" applyBorder="1" applyAlignment="1">
      <alignment horizontal="center" vertical="top"/>
    </xf>
    <xf numFmtId="0" fontId="14" fillId="0" borderId="19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9" fillId="8" borderId="0" xfId="0" applyFont="1" applyFill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" fillId="0" borderId="3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69" xfId="0" applyFont="1" applyBorder="1" applyAlignment="1">
      <alignment horizontal="left" wrapText="1"/>
    </xf>
    <xf numFmtId="0" fontId="3" fillId="0" borderId="70" xfId="0" applyFont="1" applyBorder="1" applyAlignment="1">
      <alignment horizontal="left" wrapText="1"/>
    </xf>
    <xf numFmtId="0" fontId="3" fillId="0" borderId="36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3" fillId="0" borderId="35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7" xfId="0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wrapText="1"/>
    </xf>
    <xf numFmtId="0" fontId="3" fillId="0" borderId="54" xfId="0" applyFont="1" applyBorder="1" applyAlignment="1">
      <alignment horizontal="left" wrapText="1"/>
    </xf>
    <xf numFmtId="0" fontId="4" fillId="8" borderId="30" xfId="0" applyFont="1" applyFill="1" applyBorder="1" applyAlignment="1">
      <alignment horizontal="center"/>
    </xf>
    <xf numFmtId="0" fontId="4" fillId="3" borderId="23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0" fontId="4" fillId="8" borderId="26" xfId="0" applyFont="1" applyFill="1" applyBorder="1" applyAlignment="1">
      <alignment horizontal="center" vertical="top" wrapText="1"/>
    </xf>
    <xf numFmtId="0" fontId="4" fillId="8" borderId="57" xfId="0" applyFont="1" applyFill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3" fillId="8" borderId="4" xfId="0" applyFont="1" applyFill="1" applyBorder="1" applyAlignment="1" applyProtection="1">
      <alignment horizontal="center"/>
      <protection locked="0"/>
    </xf>
    <xf numFmtId="0" fontId="3" fillId="8" borderId="0" xfId="0" applyFont="1" applyFill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3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/>
    </xf>
    <xf numFmtId="0" fontId="4" fillId="0" borderId="26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14" fillId="0" borderId="17" xfId="0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49" fontId="4" fillId="9" borderId="34" xfId="0" applyNumberFormat="1" applyFont="1" applyFill="1" applyBorder="1" applyAlignment="1" applyProtection="1">
      <alignment horizontal="center" wrapText="1"/>
      <protection locked="0"/>
    </xf>
    <xf numFmtId="49" fontId="4" fillId="9" borderId="1" xfId="0" applyNumberFormat="1" applyFont="1" applyFill="1" applyBorder="1" applyAlignment="1" applyProtection="1">
      <alignment horizontal="center" wrapText="1"/>
      <protection locked="0"/>
    </xf>
    <xf numFmtId="49" fontId="4" fillId="9" borderId="64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top" wrapText="1"/>
    </xf>
    <xf numFmtId="49" fontId="4" fillId="9" borderId="7" xfId="0" applyNumberFormat="1" applyFont="1" applyFill="1" applyBorder="1" applyAlignment="1" applyProtection="1">
      <alignment horizontal="center" wrapText="1"/>
      <protection locked="0"/>
    </xf>
    <xf numFmtId="0" fontId="4" fillId="0" borderId="23" xfId="0" applyFont="1" applyBorder="1"/>
    <xf numFmtId="0" fontId="4" fillId="0" borderId="24" xfId="0" applyFont="1" applyBorder="1"/>
    <xf numFmtId="0" fontId="4" fillId="3" borderId="11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 applyProtection="1">
      <alignment horizontal="center" wrapText="1"/>
      <protection locked="0"/>
    </xf>
    <xf numFmtId="0" fontId="4" fillId="3" borderId="9" xfId="0" applyFont="1" applyFill="1" applyBorder="1" applyAlignment="1" applyProtection="1">
      <alignment horizontal="center" wrapText="1"/>
      <protection locked="0"/>
    </xf>
    <xf numFmtId="49" fontId="4" fillId="9" borderId="14" xfId="0" applyNumberFormat="1" applyFont="1" applyFill="1" applyBorder="1" applyAlignment="1" applyProtection="1">
      <alignment horizontal="center" wrapText="1"/>
      <protection locked="0"/>
    </xf>
    <xf numFmtId="49" fontId="4" fillId="9" borderId="15" xfId="0" applyNumberFormat="1" applyFont="1" applyFill="1" applyBorder="1" applyAlignment="1" applyProtection="1">
      <alignment horizontal="center" wrapText="1"/>
      <protection locked="0"/>
    </xf>
    <xf numFmtId="49" fontId="4" fillId="9" borderId="16" xfId="0" applyNumberFormat="1" applyFont="1" applyFill="1" applyBorder="1" applyAlignment="1" applyProtection="1">
      <alignment horizontal="center" wrapText="1"/>
      <protection locked="0"/>
    </xf>
    <xf numFmtId="49" fontId="4" fillId="9" borderId="17" xfId="0" applyNumberFormat="1" applyFont="1" applyFill="1" applyBorder="1" applyAlignment="1" applyProtection="1">
      <alignment horizontal="center" wrapText="1"/>
      <protection locked="0"/>
    </xf>
    <xf numFmtId="0" fontId="63" fillId="14" borderId="0" xfId="0" applyFont="1" applyFill="1" applyAlignment="1">
      <alignment horizontal="center" wrapText="1"/>
    </xf>
    <xf numFmtId="49" fontId="4" fillId="9" borderId="66" xfId="0" applyNumberFormat="1" applyFont="1" applyFill="1" applyBorder="1" applyAlignment="1" applyProtection="1">
      <alignment horizontal="center" wrapText="1"/>
      <protection locked="0"/>
    </xf>
    <xf numFmtId="0" fontId="3" fillId="0" borderId="36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41" fillId="0" borderId="0" xfId="1" applyFont="1" applyAlignment="1" applyProtection="1">
      <alignment horizontal="center"/>
    </xf>
    <xf numFmtId="0" fontId="0" fillId="0" borderId="0" xfId="0" applyAlignment="1">
      <alignment horizontal="right"/>
    </xf>
    <xf numFmtId="0" fontId="22" fillId="0" borderId="0" xfId="1" applyFont="1" applyAlignment="1" applyProtection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8" fillId="0" borderId="27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8" borderId="28" xfId="0" applyFont="1" applyFill="1" applyBorder="1" applyAlignment="1">
      <alignment horizontal="center"/>
    </xf>
    <xf numFmtId="0" fontId="19" fillId="8" borderId="31" xfId="0" applyFont="1" applyFill="1" applyBorder="1" applyAlignment="1">
      <alignment horizontal="center"/>
    </xf>
    <xf numFmtId="0" fontId="34" fillId="6" borderId="54" xfId="0" applyFont="1" applyFill="1" applyBorder="1" applyAlignment="1">
      <alignment horizontal="center"/>
    </xf>
    <xf numFmtId="0" fontId="34" fillId="6" borderId="33" xfId="0" applyFont="1" applyFill="1" applyBorder="1" applyAlignment="1">
      <alignment horizontal="center"/>
    </xf>
    <xf numFmtId="0" fontId="34" fillId="7" borderId="54" xfId="0" applyFont="1" applyFill="1" applyBorder="1" applyAlignment="1">
      <alignment horizontal="center"/>
    </xf>
    <xf numFmtId="0" fontId="34" fillId="7" borderId="33" xfId="0" applyFont="1" applyFill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19" fillId="11" borderId="28" xfId="0" applyFont="1" applyFill="1" applyBorder="1" applyAlignment="1">
      <alignment horizontal="center"/>
    </xf>
    <xf numFmtId="0" fontId="19" fillId="11" borderId="29" xfId="0" applyFont="1" applyFill="1" applyBorder="1" applyAlignment="1">
      <alignment horizontal="center"/>
    </xf>
    <xf numFmtId="0" fontId="19" fillId="12" borderId="28" xfId="0" applyFont="1" applyFill="1" applyBorder="1" applyAlignment="1">
      <alignment horizontal="center"/>
    </xf>
    <xf numFmtId="0" fontId="19" fillId="12" borderId="29" xfId="0" applyFont="1" applyFill="1" applyBorder="1" applyAlignment="1">
      <alignment horizontal="center"/>
    </xf>
    <xf numFmtId="0" fontId="19" fillId="12" borderId="3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" fillId="2" borderId="34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2" fillId="2" borderId="19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7" xfId="1" applyFont="1" applyFill="1" applyBorder="1" applyAlignment="1" applyProtection="1">
      <alignment horizontal="center"/>
    </xf>
    <xf numFmtId="0" fontId="2" fillId="0" borderId="48" xfId="1" applyFont="1" applyBorder="1" applyAlignment="1" applyProtection="1">
      <alignment horizontal="center"/>
    </xf>
    <xf numFmtId="0" fontId="2" fillId="0" borderId="27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2" borderId="60" xfId="1" applyFont="1" applyFill="1" applyBorder="1" applyAlignment="1" applyProtection="1">
      <alignment horizontal="center"/>
    </xf>
    <xf numFmtId="0" fontId="2" fillId="2" borderId="48" xfId="1" applyFont="1" applyFill="1" applyBorder="1" applyAlignment="1" applyProtection="1">
      <alignment horizontal="center"/>
    </xf>
    <xf numFmtId="0" fontId="2" fillId="2" borderId="27" xfId="1" applyFont="1" applyFill="1" applyBorder="1" applyAlignment="1" applyProtection="1">
      <alignment horizontal="center"/>
    </xf>
    <xf numFmtId="2" fontId="11" fillId="0" borderId="18" xfId="0" applyNumberFormat="1" applyFont="1" applyBorder="1"/>
    <xf numFmtId="0" fontId="8" fillId="3" borderId="7" xfId="1" applyFont="1" applyFill="1" applyBorder="1" applyAlignment="1" applyProtection="1">
      <alignment horizontal="center"/>
      <protection locked="0"/>
    </xf>
    <xf numFmtId="0" fontId="8" fillId="3" borderId="9" xfId="1" applyFont="1" applyFill="1" applyBorder="1" applyAlignment="1" applyProtection="1">
      <alignment horizontal="center"/>
      <protection locked="0"/>
    </xf>
    <xf numFmtId="0" fontId="21" fillId="0" borderId="13" xfId="0" applyFont="1" applyBorder="1"/>
    <xf numFmtId="0" fontId="8" fillId="0" borderId="13" xfId="0" applyFont="1" applyBorder="1" applyAlignment="1">
      <alignment horizontal="left"/>
    </xf>
    <xf numFmtId="0" fontId="9" fillId="8" borderId="0" xfId="0" applyFont="1" applyFill="1" applyAlignment="1">
      <alignment horizontal="left" wrapText="1"/>
    </xf>
    <xf numFmtId="0" fontId="8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12" fillId="5" borderId="13" xfId="0" applyFont="1" applyFill="1" applyBorder="1" applyAlignment="1">
      <alignment horizontal="center"/>
    </xf>
    <xf numFmtId="0" fontId="9" fillId="0" borderId="48" xfId="0" applyFont="1" applyBorder="1" applyAlignment="1">
      <alignment horizontal="left" wrapText="1"/>
    </xf>
    <xf numFmtId="0" fontId="9" fillId="0" borderId="39" xfId="0" applyFont="1" applyBorder="1" applyAlignment="1">
      <alignment horizontal="left" wrapText="1"/>
    </xf>
    <xf numFmtId="0" fontId="13" fillId="8" borderId="0" xfId="1" applyFill="1" applyBorder="1" applyAlignment="1" applyProtection="1">
      <alignment horizontal="center" wrapText="1"/>
    </xf>
    <xf numFmtId="0" fontId="21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39" fillId="13" borderId="27" xfId="1" applyFont="1" applyFill="1" applyBorder="1" applyAlignment="1" applyProtection="1">
      <alignment horizontal="left"/>
    </xf>
    <xf numFmtId="0" fontId="39" fillId="13" borderId="24" xfId="1" applyFont="1" applyFill="1" applyBorder="1" applyAlignment="1" applyProtection="1">
      <alignment horizontal="left"/>
    </xf>
    <xf numFmtId="0" fontId="39" fillId="13" borderId="25" xfId="1" applyFont="1" applyFill="1" applyBorder="1" applyAlignment="1" applyProtection="1">
      <alignment horizontal="left"/>
    </xf>
    <xf numFmtId="0" fontId="2" fillId="13" borderId="30" xfId="0" applyFont="1" applyFill="1" applyBorder="1" applyAlignment="1">
      <alignment horizontal="left" vertical="top" shrinkToFit="1"/>
    </xf>
    <xf numFmtId="0" fontId="2" fillId="13" borderId="13" xfId="0" applyFont="1" applyFill="1" applyBorder="1" applyAlignment="1">
      <alignment horizontal="left" vertical="top" shrinkToFit="1"/>
    </xf>
    <xf numFmtId="0" fontId="2" fillId="13" borderId="36" xfId="0" applyFont="1" applyFill="1" applyBorder="1" applyAlignment="1">
      <alignment horizontal="left" vertical="top" shrinkToFit="1"/>
    </xf>
    <xf numFmtId="0" fontId="12" fillId="12" borderId="7" xfId="0" applyFont="1" applyFill="1" applyBorder="1" applyAlignment="1">
      <alignment horizontal="left"/>
    </xf>
    <xf numFmtId="0" fontId="12" fillId="12" borderId="8" xfId="0" applyFont="1" applyFill="1" applyBorder="1" applyAlignment="1">
      <alignment horizontal="left"/>
    </xf>
    <xf numFmtId="0" fontId="12" fillId="12" borderId="9" xfId="0" applyFont="1" applyFill="1" applyBorder="1" applyAlignment="1">
      <alignment horizontal="left"/>
    </xf>
  </cellXfs>
  <cellStyles count="4">
    <cellStyle name="Hyperlinkki" xfId="1" builtinId="8"/>
    <cellStyle name="Normaali" xfId="0" builtinId="0"/>
    <cellStyle name="Prosenttia" xfId="2" builtinId="5"/>
    <cellStyle name="Valuutta" xfId="3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E4F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FDD3"/>
      <color rgb="FFE5EBEB"/>
      <color rgb="FFDAF6E9"/>
      <color rgb="FFCCFFCC"/>
      <color rgb="FFFF8A4F"/>
      <color rgb="FF0000B4"/>
      <color rgb="FFFF7F3F"/>
      <color rgb="FFFF6E25"/>
      <color rgb="FFFF9966"/>
      <color rgb="FF8FD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O$71" fmlaRange="$Y$68:$Y$117" noThreeD="1" sel="1" val="0"/>
</file>

<file path=xl/ctrlProps/ctrlProp10.xml><?xml version="1.0" encoding="utf-8"?>
<formControlPr xmlns="http://schemas.microsoft.com/office/spreadsheetml/2009/9/main" objectType="Drop" dropStyle="combo" dx="22" fmlaLink="$O$105" fmlaRange="$Y$68:$Y$117" noThreeD="1" sel="1" val="0"/>
</file>

<file path=xl/ctrlProps/ctrlProp11.xml><?xml version="1.0" encoding="utf-8"?>
<formControlPr xmlns="http://schemas.microsoft.com/office/spreadsheetml/2009/9/main" objectType="Drop" dropStyle="combo" dx="22" fmlaLink="$P$105" fmlaRange="$Y$68:$Y$117" noThreeD="1" sel="1" val="0"/>
</file>

<file path=xl/ctrlProps/ctrlProp12.xml><?xml version="1.0" encoding="utf-8"?>
<formControlPr xmlns="http://schemas.microsoft.com/office/spreadsheetml/2009/9/main" objectType="Drop" dropStyle="combo" dx="22" fmlaLink="$Q$105" fmlaRange="$X$68:$X$117" noThreeD="1" sel="1" val="0"/>
</file>

<file path=xl/ctrlProps/ctrlProp13.xml><?xml version="1.0" encoding="utf-8"?>
<formControlPr xmlns="http://schemas.microsoft.com/office/spreadsheetml/2009/9/main" objectType="Drop" dropStyle="combo" dx="22" fmlaLink="$L$187" fmlaRange="$Y$68:$Y$117" noThreeD="1" sel="1" val="0"/>
</file>

<file path=xl/ctrlProps/ctrlProp14.xml><?xml version="1.0" encoding="utf-8"?>
<formControlPr xmlns="http://schemas.microsoft.com/office/spreadsheetml/2009/9/main" objectType="Drop" dropStyle="combo" dx="22" fmlaLink="$M$187" fmlaRange="$Y$68:$Y$117" noThreeD="1" sel="1" val="0"/>
</file>

<file path=xl/ctrlProps/ctrlProp15.xml><?xml version="1.0" encoding="utf-8"?>
<formControlPr xmlns="http://schemas.microsoft.com/office/spreadsheetml/2009/9/main" objectType="Drop" dropStyle="combo" dx="22" fmlaLink="$N$187" fmlaRange="$Y$68:$Y$117" noThreeD="1" sel="1" val="0"/>
</file>

<file path=xl/ctrlProps/ctrlProp16.xml><?xml version="1.0" encoding="utf-8"?>
<formControlPr xmlns="http://schemas.microsoft.com/office/spreadsheetml/2009/9/main" objectType="Drop" dropStyle="combo" dx="22" fmlaLink="$O$187" fmlaRange="$Y$68:$Y$117" noThreeD="1" sel="1" val="0"/>
</file>

<file path=xl/ctrlProps/ctrlProp17.xml><?xml version="1.0" encoding="utf-8"?>
<formControlPr xmlns="http://schemas.microsoft.com/office/spreadsheetml/2009/9/main" objectType="Drop" dropStyle="combo" dx="22" fmlaLink="$P$187" fmlaRange="$Y$68:$Y$117" noThreeD="1" sel="1" val="0"/>
</file>

<file path=xl/ctrlProps/ctrlProp18.xml><?xml version="1.0" encoding="utf-8"?>
<formControlPr xmlns="http://schemas.microsoft.com/office/spreadsheetml/2009/9/main" objectType="Drop" dropStyle="combo" dx="22" fmlaLink="$Q$187" fmlaRange="$X$68:$X$117" noThreeD="1" sel="1" val="0"/>
</file>

<file path=xl/ctrlProps/ctrlProp19.xml><?xml version="1.0" encoding="utf-8"?>
<formControlPr xmlns="http://schemas.microsoft.com/office/spreadsheetml/2009/9/main" objectType="Drop" dropStyle="combo" dx="22" fmlaLink="$L$338" fmlaRange="$Y$68:$Y$117" noThreeD="1" sel="1" val="0"/>
</file>

<file path=xl/ctrlProps/ctrlProp2.xml><?xml version="1.0" encoding="utf-8"?>
<formControlPr xmlns="http://schemas.microsoft.com/office/spreadsheetml/2009/9/main" objectType="Drop" dropStyle="combo" dx="22" fmlaLink="$P$71" fmlaRange="$Y$68:$Y$117" noThreeD="1" sel="1" val="0"/>
</file>

<file path=xl/ctrlProps/ctrlProp20.xml><?xml version="1.0" encoding="utf-8"?>
<formControlPr xmlns="http://schemas.microsoft.com/office/spreadsheetml/2009/9/main" objectType="Drop" dropStyle="combo" dx="22" fmlaLink="$M$338" fmlaRange="$Y$68:$Y$117" noThreeD="1" sel="1" val="0"/>
</file>

<file path=xl/ctrlProps/ctrlProp21.xml><?xml version="1.0" encoding="utf-8"?>
<formControlPr xmlns="http://schemas.microsoft.com/office/spreadsheetml/2009/9/main" objectType="Drop" dropStyle="combo" dx="22" fmlaLink="$N$338" fmlaRange="$Y$68:$Y$117" noThreeD="1" sel="1" val="0"/>
</file>

<file path=xl/ctrlProps/ctrlProp22.xml><?xml version="1.0" encoding="utf-8"?>
<formControlPr xmlns="http://schemas.microsoft.com/office/spreadsheetml/2009/9/main" objectType="Drop" dropStyle="combo" dx="22" fmlaLink="$O$338" fmlaRange="$Y$68:$Y$117" noThreeD="1" sel="1" val="0"/>
</file>

<file path=xl/ctrlProps/ctrlProp23.xml><?xml version="1.0" encoding="utf-8"?>
<formControlPr xmlns="http://schemas.microsoft.com/office/spreadsheetml/2009/9/main" objectType="Drop" dropStyle="combo" dx="22" fmlaLink="$P$338" fmlaRange="$Y$68:$Y$117" noThreeD="1" sel="1" val="0"/>
</file>

<file path=xl/ctrlProps/ctrlProp24.xml><?xml version="1.0" encoding="utf-8"?>
<formControlPr xmlns="http://schemas.microsoft.com/office/spreadsheetml/2009/9/main" objectType="Drop" dropStyle="combo" dx="22" fmlaLink="$Q$338" fmlaRange="$X$68:$X$117" noThreeD="1" sel="1" val="0"/>
</file>

<file path=xl/ctrlProps/ctrlProp25.xml><?xml version="1.0" encoding="utf-8"?>
<formControlPr xmlns="http://schemas.microsoft.com/office/spreadsheetml/2009/9/main" objectType="Drop" dropStyle="combo" dx="22" fmlaLink="$L$427" fmlaRange="$Y$68:$Y$117" noThreeD="1" sel="1" val="0"/>
</file>

<file path=xl/ctrlProps/ctrlProp26.xml><?xml version="1.0" encoding="utf-8"?>
<formControlPr xmlns="http://schemas.microsoft.com/office/spreadsheetml/2009/9/main" objectType="Drop" dropStyle="combo" dx="22" fmlaLink="$M$427" fmlaRange="$Y$68:$Y$117" noThreeD="1" sel="1" val="0"/>
</file>

<file path=xl/ctrlProps/ctrlProp27.xml><?xml version="1.0" encoding="utf-8"?>
<formControlPr xmlns="http://schemas.microsoft.com/office/spreadsheetml/2009/9/main" objectType="Drop" dropStyle="combo" dx="22" fmlaLink="$N$427" fmlaRange="$Y$68:$Y$117" noThreeD="1" sel="1" val="0"/>
</file>

<file path=xl/ctrlProps/ctrlProp28.xml><?xml version="1.0" encoding="utf-8"?>
<formControlPr xmlns="http://schemas.microsoft.com/office/spreadsheetml/2009/9/main" objectType="Drop" dropStyle="combo" dx="22" fmlaLink="$O$427" fmlaRange="$Y$68:$Y$117" noThreeD="1" sel="1" val="0"/>
</file>

<file path=xl/ctrlProps/ctrlProp29.xml><?xml version="1.0" encoding="utf-8"?>
<formControlPr xmlns="http://schemas.microsoft.com/office/spreadsheetml/2009/9/main" objectType="Drop" dropStyle="combo" dx="22" fmlaLink="$P$427" fmlaRange="$Y$68:$Y$117" noThreeD="1" sel="1" val="0"/>
</file>

<file path=xl/ctrlProps/ctrlProp3.xml><?xml version="1.0" encoding="utf-8"?>
<formControlPr xmlns="http://schemas.microsoft.com/office/spreadsheetml/2009/9/main" objectType="Drop" dropStyle="combo" dx="22" fmlaLink="$Q$71" fmlaRange="$X$68:$X$117" noThreeD="1" sel="1" val="0"/>
</file>

<file path=xl/ctrlProps/ctrlProp30.xml><?xml version="1.0" encoding="utf-8"?>
<formControlPr xmlns="http://schemas.microsoft.com/office/spreadsheetml/2009/9/main" objectType="Drop" dropStyle="combo" dx="22" fmlaLink="$Q$427" fmlaRange="$X$68:$X$117" noThreeD="1" sel="1" val="0"/>
</file>

<file path=xl/ctrlProps/ctrlProp31.xml><?xml version="1.0" encoding="utf-8"?>
<formControlPr xmlns="http://schemas.microsoft.com/office/spreadsheetml/2009/9/main" objectType="Drop" dropStyle="combo" dx="22" fmlaLink="$L$462" fmlaRange="$Y$68:$Y$117" noThreeD="1" sel="1" val="0"/>
</file>

<file path=xl/ctrlProps/ctrlProp32.xml><?xml version="1.0" encoding="utf-8"?>
<formControlPr xmlns="http://schemas.microsoft.com/office/spreadsheetml/2009/9/main" objectType="Drop" dropStyle="combo" dx="22" fmlaLink="$M$462" fmlaRange="$Y$68:$Y$117" noThreeD="1" sel="1" val="0"/>
</file>

<file path=xl/ctrlProps/ctrlProp33.xml><?xml version="1.0" encoding="utf-8"?>
<formControlPr xmlns="http://schemas.microsoft.com/office/spreadsheetml/2009/9/main" objectType="Drop" dropStyle="combo" dx="22" fmlaLink="$N$462" fmlaRange="$Y$68:$Y$117" noThreeD="1" sel="1" val="0"/>
</file>

<file path=xl/ctrlProps/ctrlProp34.xml><?xml version="1.0" encoding="utf-8"?>
<formControlPr xmlns="http://schemas.microsoft.com/office/spreadsheetml/2009/9/main" objectType="Drop" dropStyle="combo" dx="22" fmlaLink="$O$462" fmlaRange="$Y$68:$Y$117" noThreeD="1" sel="1" val="0"/>
</file>

<file path=xl/ctrlProps/ctrlProp35.xml><?xml version="1.0" encoding="utf-8"?>
<formControlPr xmlns="http://schemas.microsoft.com/office/spreadsheetml/2009/9/main" objectType="Drop" dropStyle="combo" dx="22" fmlaLink="$P$462" fmlaRange="$Y$68:$Y$117" noThreeD="1" sel="1" val="0"/>
</file>

<file path=xl/ctrlProps/ctrlProp36.xml><?xml version="1.0" encoding="utf-8"?>
<formControlPr xmlns="http://schemas.microsoft.com/office/spreadsheetml/2009/9/main" objectType="Drop" dropStyle="combo" dx="22" fmlaLink="$Q$462" fmlaRange="$X$68:$X$117" noThreeD="1" sel="1" val="0"/>
</file>

<file path=xl/ctrlProps/ctrlProp37.xml><?xml version="1.0" encoding="utf-8"?>
<formControlPr xmlns="http://schemas.microsoft.com/office/spreadsheetml/2009/9/main" objectType="Drop" dropStyle="combo" dx="22" fmlaLink="$P$860" fmlaRange="$Y$68:$Y$112" noThreeD="1" sel="10" val="9"/>
</file>

<file path=xl/ctrlProps/ctrlProp38.xml><?xml version="1.0" encoding="utf-8"?>
<formControlPr xmlns="http://schemas.microsoft.com/office/spreadsheetml/2009/9/main" objectType="Drop" dropStyle="combo" dx="22" fmlaLink="$L$263" fmlaRange="$Y$68:$Y$117" noThreeD="1" sel="1" val="0"/>
</file>

<file path=xl/ctrlProps/ctrlProp39.xml><?xml version="1.0" encoding="utf-8"?>
<formControlPr xmlns="http://schemas.microsoft.com/office/spreadsheetml/2009/9/main" objectType="Drop" dropStyle="combo" dx="22" fmlaLink="$M$263" fmlaRange="$Y$68:$Y$117" noThreeD="1" sel="1" val="10"/>
</file>

<file path=xl/ctrlProps/ctrlProp4.xml><?xml version="1.0" encoding="utf-8"?>
<formControlPr xmlns="http://schemas.microsoft.com/office/spreadsheetml/2009/9/main" objectType="Drop" dropStyle="combo" dx="22" fmlaLink="$N$71" fmlaRange="$Y$68:$Y$117" noThreeD="1" sel="1" val="0"/>
</file>

<file path=xl/ctrlProps/ctrlProp40.xml><?xml version="1.0" encoding="utf-8"?>
<formControlPr xmlns="http://schemas.microsoft.com/office/spreadsheetml/2009/9/main" objectType="Drop" dropStyle="combo" dx="22" fmlaLink="$N$263" fmlaRange="$Y$68:$Y$117" noThreeD="1" sel="1" val="12"/>
</file>

<file path=xl/ctrlProps/ctrlProp41.xml><?xml version="1.0" encoding="utf-8"?>
<formControlPr xmlns="http://schemas.microsoft.com/office/spreadsheetml/2009/9/main" objectType="Drop" dropStyle="combo" dx="22" fmlaLink="$O$263" fmlaRange="$Y$68:$Y$117" noThreeD="1" sel="1" val="12"/>
</file>

<file path=xl/ctrlProps/ctrlProp42.xml><?xml version="1.0" encoding="utf-8"?>
<formControlPr xmlns="http://schemas.microsoft.com/office/spreadsheetml/2009/9/main" objectType="Drop" dropStyle="combo" dx="22" fmlaLink="$P$263" fmlaRange="$Y$68:$Y$117" noThreeD="1" sel="1" val="12"/>
</file>

<file path=xl/ctrlProps/ctrlProp43.xml><?xml version="1.0" encoding="utf-8"?>
<formControlPr xmlns="http://schemas.microsoft.com/office/spreadsheetml/2009/9/main" objectType="Drop" dropStyle="combo" dx="22" fmlaLink="$Q$263" fmlaRange="$X$68:$X$117" noThreeD="1" sel="1" val="3"/>
</file>

<file path=xl/ctrlProps/ctrlProp44.xml><?xml version="1.0" encoding="utf-8"?>
<formControlPr xmlns="http://schemas.microsoft.com/office/spreadsheetml/2009/9/main" objectType="Drop" dropStyle="combo" dx="22" fmlaLink="$L$145" fmlaRange="$Y$68:$Y$117" noThreeD="1" sel="1" val="0"/>
</file>

<file path=xl/ctrlProps/ctrlProp45.xml><?xml version="1.0" encoding="utf-8"?>
<formControlPr xmlns="http://schemas.microsoft.com/office/spreadsheetml/2009/9/main" objectType="Drop" dropStyle="combo" dx="22" fmlaLink="$M$145" fmlaRange="$Y$68:$Y$117" noThreeD="1" sel="1" val="0"/>
</file>

<file path=xl/ctrlProps/ctrlProp46.xml><?xml version="1.0" encoding="utf-8"?>
<formControlPr xmlns="http://schemas.microsoft.com/office/spreadsheetml/2009/9/main" objectType="Drop" dropStyle="combo" dx="22" fmlaLink="$N$145" fmlaRange="$Y$68:$Y$117" noThreeD="1" sel="1" val="0"/>
</file>

<file path=xl/ctrlProps/ctrlProp47.xml><?xml version="1.0" encoding="utf-8"?>
<formControlPr xmlns="http://schemas.microsoft.com/office/spreadsheetml/2009/9/main" objectType="Drop" dropStyle="combo" dx="22" fmlaLink="$O$145" fmlaRange="$Y$68:$Y$117" noThreeD="1" sel="1" val="0"/>
</file>

<file path=xl/ctrlProps/ctrlProp48.xml><?xml version="1.0" encoding="utf-8"?>
<formControlPr xmlns="http://schemas.microsoft.com/office/spreadsheetml/2009/9/main" objectType="Drop" dropStyle="combo" dx="22" fmlaLink="$P$145" fmlaRange="$Y$68:$Y$117" noThreeD="1" sel="10" val="3"/>
</file>

<file path=xl/ctrlProps/ctrlProp49.xml><?xml version="1.0" encoding="utf-8"?>
<formControlPr xmlns="http://schemas.microsoft.com/office/spreadsheetml/2009/9/main" objectType="Drop" dropStyle="combo" dx="22" fmlaLink="$Q$145" fmlaRange="$X$68:$X$117" noThreeD="1" sel="1" val="0"/>
</file>

<file path=xl/ctrlProps/ctrlProp5.xml><?xml version="1.0" encoding="utf-8"?>
<formControlPr xmlns="http://schemas.microsoft.com/office/spreadsheetml/2009/9/main" objectType="Drop" dropStyle="combo" dx="22" fmlaLink="$M$71" fmlaRange="$Y$68:$Y$117" noThreeD="1" sel="1" val="0"/>
</file>

<file path=xl/ctrlProps/ctrlProp50.xml><?xml version="1.0" encoding="utf-8"?>
<formControlPr xmlns="http://schemas.microsoft.com/office/spreadsheetml/2009/9/main" objectType="Drop" dropStyle="combo" dx="22" fmlaLink="$L$225" fmlaRange="$Y$68:$Y$117" noThreeD="1" sel="1" val="0"/>
</file>

<file path=xl/ctrlProps/ctrlProp51.xml><?xml version="1.0" encoding="utf-8"?>
<formControlPr xmlns="http://schemas.microsoft.com/office/spreadsheetml/2009/9/main" objectType="Drop" dropStyle="combo" dx="22" fmlaLink="$M$225" fmlaRange="$Y$68:$Y$117" noThreeD="1" sel="1" val="0"/>
</file>

<file path=xl/ctrlProps/ctrlProp52.xml><?xml version="1.0" encoding="utf-8"?>
<formControlPr xmlns="http://schemas.microsoft.com/office/spreadsheetml/2009/9/main" objectType="Drop" dropStyle="combo" dx="22" fmlaLink="$N$225" fmlaRange="$Y$68:$Y$117" noThreeD="1" sel="1" val="0"/>
</file>

<file path=xl/ctrlProps/ctrlProp53.xml><?xml version="1.0" encoding="utf-8"?>
<formControlPr xmlns="http://schemas.microsoft.com/office/spreadsheetml/2009/9/main" objectType="Drop" dropStyle="combo" dx="22" fmlaLink="$O$225" fmlaRange="$Y$68:$Y$117" noThreeD="1" sel="1" val="0"/>
</file>

<file path=xl/ctrlProps/ctrlProp54.xml><?xml version="1.0" encoding="utf-8"?>
<formControlPr xmlns="http://schemas.microsoft.com/office/spreadsheetml/2009/9/main" objectType="Drop" dropStyle="combo" dx="22" fmlaLink="$P$225" fmlaRange="$Y$68:$Y$117" noThreeD="1" sel="1" val="0"/>
</file>

<file path=xl/ctrlProps/ctrlProp55.xml><?xml version="1.0" encoding="utf-8"?>
<formControlPr xmlns="http://schemas.microsoft.com/office/spreadsheetml/2009/9/main" objectType="Drop" dropStyle="combo" dx="22" fmlaLink="$Q$225" fmlaRange="$X$68:$X$117" noThreeD="1" sel="1" val="0"/>
</file>

<file path=xl/ctrlProps/ctrlProp56.xml><?xml version="1.0" encoding="utf-8"?>
<formControlPr xmlns="http://schemas.microsoft.com/office/spreadsheetml/2009/9/main" objectType="Drop" dropStyle="combo" dx="22" fmlaLink="$K$71" fmlaRange="$Y$68:$Y$117" noThreeD="1" sel="1" val="0"/>
</file>

<file path=xl/ctrlProps/ctrlProp57.xml><?xml version="1.0" encoding="utf-8"?>
<formControlPr xmlns="http://schemas.microsoft.com/office/spreadsheetml/2009/9/main" objectType="Drop" dropStyle="combo" dx="22" fmlaLink="$K$105" fmlaRange="$Y$68:$Y$117" noThreeD="1" sel="1" val="0"/>
</file>

<file path=xl/ctrlProps/ctrlProp58.xml><?xml version="1.0" encoding="utf-8"?>
<formControlPr xmlns="http://schemas.microsoft.com/office/spreadsheetml/2009/9/main" objectType="Drop" dropStyle="combo" dx="22" fmlaLink="$K$145" fmlaRange="$Y$68:$Y$117" noThreeD="1" sel="1" val="0"/>
</file>

<file path=xl/ctrlProps/ctrlProp59.xml><?xml version="1.0" encoding="utf-8"?>
<formControlPr xmlns="http://schemas.microsoft.com/office/spreadsheetml/2009/9/main" objectType="Drop" dropStyle="combo" dx="22" fmlaLink="$K$187" fmlaRange="$Y$68:$Y$117" noThreeD="1" sel="1" val="0"/>
</file>

<file path=xl/ctrlProps/ctrlProp6.xml><?xml version="1.0" encoding="utf-8"?>
<formControlPr xmlns="http://schemas.microsoft.com/office/spreadsheetml/2009/9/main" objectType="Drop" dropStyle="combo" dx="22" fmlaLink="$L$71" fmlaRange="$Y$68:$Y$117" noThreeD="1" sel="1" val="0"/>
</file>

<file path=xl/ctrlProps/ctrlProp60.xml><?xml version="1.0" encoding="utf-8"?>
<formControlPr xmlns="http://schemas.microsoft.com/office/spreadsheetml/2009/9/main" objectType="Drop" dropStyle="combo" dx="22" fmlaLink="$K$225" fmlaRange="$Y$68:$Y$117" noThreeD="1" sel="1" val="0"/>
</file>

<file path=xl/ctrlProps/ctrlProp61.xml><?xml version="1.0" encoding="utf-8"?>
<formControlPr xmlns="http://schemas.microsoft.com/office/spreadsheetml/2009/9/main" objectType="Drop" dropStyle="combo" dx="22" fmlaLink="$K$263" fmlaRange="$Y$68:$Y$117" noThreeD="1" sel="1" val="0"/>
</file>

<file path=xl/ctrlProps/ctrlProp62.xml><?xml version="1.0" encoding="utf-8"?>
<formControlPr xmlns="http://schemas.microsoft.com/office/spreadsheetml/2009/9/main" objectType="Drop" dropStyle="combo" dx="22" fmlaLink="$K$427" fmlaRange="$Y$68:$Y$117" noThreeD="1" sel="1" val="0"/>
</file>

<file path=xl/ctrlProps/ctrlProp63.xml><?xml version="1.0" encoding="utf-8"?>
<formControlPr xmlns="http://schemas.microsoft.com/office/spreadsheetml/2009/9/main" objectType="Drop" dropStyle="combo" dx="22" fmlaLink="$K$462" fmlaRange="$Y$68:$Y$117" noThreeD="1" sel="1" val="0"/>
</file>

<file path=xl/ctrlProps/ctrlProp64.xml><?xml version="1.0" encoding="utf-8"?>
<formControlPr xmlns="http://schemas.microsoft.com/office/spreadsheetml/2009/9/main" objectType="Drop" dropStyle="combo" dx="22" fmlaLink="$H$881" fmlaRange="$Y$68:$Y$117" noThreeD="1" sel="1" val="0"/>
</file>

<file path=xl/ctrlProps/ctrlProp65.xml><?xml version="1.0" encoding="utf-8"?>
<formControlPr xmlns="http://schemas.microsoft.com/office/spreadsheetml/2009/9/main" objectType="Drop" dropStyle="combo" dx="22" fmlaLink="$H$882" fmlaRange="$Y$68:$Y$117" noThreeD="1" sel="1" val="0"/>
</file>

<file path=xl/ctrlProps/ctrlProp66.xml><?xml version="1.0" encoding="utf-8"?>
<formControlPr xmlns="http://schemas.microsoft.com/office/spreadsheetml/2009/9/main" objectType="Drop" dropStyle="combo" dx="22" fmlaLink="$H$883" fmlaRange="$Y$68:$Y$117" noThreeD="1" sel="1" val="0"/>
</file>

<file path=xl/ctrlProps/ctrlProp67.xml><?xml version="1.0" encoding="utf-8"?>
<formControlPr xmlns="http://schemas.microsoft.com/office/spreadsheetml/2009/9/main" objectType="Drop" dropStyle="combo" dx="22" fmlaLink="$H$884" fmlaRange="$Y$68:$Y$117" noThreeD="1" sel="1" val="0"/>
</file>

<file path=xl/ctrlProps/ctrlProp68.xml><?xml version="1.0" encoding="utf-8"?>
<formControlPr xmlns="http://schemas.microsoft.com/office/spreadsheetml/2009/9/main" objectType="Drop" dropStyle="combo" dx="22" fmlaLink="$H$885" fmlaRange="$Y$68:$Y$117" noThreeD="1" sel="1" val="0"/>
</file>

<file path=xl/ctrlProps/ctrlProp69.xml><?xml version="1.0" encoding="utf-8"?>
<formControlPr xmlns="http://schemas.microsoft.com/office/spreadsheetml/2009/9/main" objectType="Drop" dropStyle="combo" dx="22" fmlaLink="$H$886" fmlaRange="$Y$68:$Y$117" noThreeD="1" sel="1" val="0"/>
</file>

<file path=xl/ctrlProps/ctrlProp7.xml><?xml version="1.0" encoding="utf-8"?>
<formControlPr xmlns="http://schemas.microsoft.com/office/spreadsheetml/2009/9/main" objectType="Drop" dropStyle="combo" dx="22" fmlaLink="$L$105" fmlaRange="$Y$68:$Y$117" noThreeD="1" sel="1" val="0"/>
</file>

<file path=xl/ctrlProps/ctrlProp70.xml><?xml version="1.0" encoding="utf-8"?>
<formControlPr xmlns="http://schemas.microsoft.com/office/spreadsheetml/2009/9/main" objectType="Drop" dropStyle="combo" dx="22" fmlaLink="$H$887" fmlaRange="$Y$68:$Y$117" noThreeD="1" sel="1" val="0"/>
</file>

<file path=xl/ctrlProps/ctrlProp71.xml><?xml version="1.0" encoding="utf-8"?>
<formControlPr xmlns="http://schemas.microsoft.com/office/spreadsheetml/2009/9/main" objectType="Drop" dropStyle="combo" dx="22" fmlaLink="$H$888" fmlaRange="$Y$68:$Y$117" noThreeD="1" sel="1" val="0"/>
</file>

<file path=xl/ctrlProps/ctrlProp72.xml><?xml version="1.0" encoding="utf-8"?>
<formControlPr xmlns="http://schemas.microsoft.com/office/spreadsheetml/2009/9/main" objectType="Drop" dropStyle="combo" dx="22" fmlaLink="$H$889" fmlaRange="$Y$68:$Y$117" noThreeD="1" sel="1" val="0"/>
</file>

<file path=xl/ctrlProps/ctrlProp73.xml><?xml version="1.0" encoding="utf-8"?>
<formControlPr xmlns="http://schemas.microsoft.com/office/spreadsheetml/2009/9/main" objectType="Drop" dropStyle="combo" dx="22" fmlaLink="$H$890" fmlaRange="$Y$68:$Y$117" noThreeD="1" sel="1" val="0"/>
</file>

<file path=xl/ctrlProps/ctrlProp74.xml><?xml version="1.0" encoding="utf-8"?>
<formControlPr xmlns="http://schemas.microsoft.com/office/spreadsheetml/2009/9/main" objectType="Drop" dropStyle="combo" dx="22" fmlaLink="$H$891" fmlaRange="$Y$68:$Y$117" noThreeD="1" sel="1" val="0"/>
</file>

<file path=xl/ctrlProps/ctrlProp75.xml><?xml version="1.0" encoding="utf-8"?>
<formControlPr xmlns="http://schemas.microsoft.com/office/spreadsheetml/2009/9/main" objectType="Drop" dropStyle="combo" dx="22" fmlaLink="$H$892" fmlaRange="$Y$68:$Y$117" noThreeD="1" sel="1" val="0"/>
</file>

<file path=xl/ctrlProps/ctrlProp76.xml><?xml version="1.0" encoding="utf-8"?>
<formControlPr xmlns="http://schemas.microsoft.com/office/spreadsheetml/2009/9/main" objectType="Drop" dropStyle="combo" dx="22" fmlaLink="$H$893" fmlaRange="$Y$68:$Y$117" noThreeD="1" sel="1" val="0"/>
</file>

<file path=xl/ctrlProps/ctrlProp77.xml><?xml version="1.0" encoding="utf-8"?>
<formControlPr xmlns="http://schemas.microsoft.com/office/spreadsheetml/2009/9/main" objectType="Drop" dropStyle="combo" dx="22" fmlaLink="$H$894" fmlaRange="$Y$68:$Y$117" noThreeD="1" sel="1" val="0"/>
</file>

<file path=xl/ctrlProps/ctrlProp78.xml><?xml version="1.0" encoding="utf-8"?>
<formControlPr xmlns="http://schemas.microsoft.com/office/spreadsheetml/2009/9/main" objectType="Drop" dropStyle="combo" dx="22" fmlaLink="$H$895" fmlaRange="$Y$68:$Y$117" noThreeD="1" sel="1" val="0"/>
</file>

<file path=xl/ctrlProps/ctrlProp79.xml><?xml version="1.0" encoding="utf-8"?>
<formControlPr xmlns="http://schemas.microsoft.com/office/spreadsheetml/2009/9/main" objectType="Drop" dropStyle="combo" dx="22" fmlaLink="$H$896" fmlaRange="$Y$68:$Y$117" noThreeD="1" sel="1" val="0"/>
</file>

<file path=xl/ctrlProps/ctrlProp8.xml><?xml version="1.0" encoding="utf-8"?>
<formControlPr xmlns="http://schemas.microsoft.com/office/spreadsheetml/2009/9/main" objectType="Drop" dropStyle="combo" dx="22" fmlaLink="$M$105" fmlaRange="$Y$68:$Y$117" noThreeD="1" sel="1" val="0"/>
</file>

<file path=xl/ctrlProps/ctrlProp80.xml><?xml version="1.0" encoding="utf-8"?>
<formControlPr xmlns="http://schemas.microsoft.com/office/spreadsheetml/2009/9/main" objectType="Drop" dropStyle="combo" dx="22" fmlaLink="$H$897" fmlaRange="$Y$68:$Y$117" noThreeD="1" sel="1" val="0"/>
</file>

<file path=xl/ctrlProps/ctrlProp81.xml><?xml version="1.0" encoding="utf-8"?>
<formControlPr xmlns="http://schemas.microsoft.com/office/spreadsheetml/2009/9/main" objectType="Drop" dropStyle="combo" dx="22" fmlaLink="$H$898" fmlaRange="$Y$68:$Y$117" noThreeD="1" sel="1" val="0"/>
</file>

<file path=xl/ctrlProps/ctrlProp82.xml><?xml version="1.0" encoding="utf-8"?>
<formControlPr xmlns="http://schemas.microsoft.com/office/spreadsheetml/2009/9/main" objectType="Drop" dropStyle="combo" dx="22" fmlaLink="$P$881" fmlaRange="$Y$68:$Y$117" noThreeD="1" sel="1" val="0"/>
</file>

<file path=xl/ctrlProps/ctrlProp83.xml><?xml version="1.0" encoding="utf-8"?>
<formControlPr xmlns="http://schemas.microsoft.com/office/spreadsheetml/2009/9/main" objectType="Drop" dropStyle="combo" dx="22" fmlaLink="$P$882" fmlaRange="$Y$68:$Y$117" noThreeD="1" sel="1" val="0"/>
</file>

<file path=xl/ctrlProps/ctrlProp84.xml><?xml version="1.0" encoding="utf-8"?>
<formControlPr xmlns="http://schemas.microsoft.com/office/spreadsheetml/2009/9/main" objectType="Drop" dropStyle="combo" dx="22" fmlaLink="$P$883" fmlaRange="$Y$68:$Y$117" noThreeD="1" sel="1" val="0"/>
</file>

<file path=xl/ctrlProps/ctrlProp85.xml><?xml version="1.0" encoding="utf-8"?>
<formControlPr xmlns="http://schemas.microsoft.com/office/spreadsheetml/2009/9/main" objectType="Drop" dropStyle="combo" dx="22" fmlaLink="$P$884" fmlaRange="$Y$68:$Y$117" noThreeD="1" sel="1" val="0"/>
</file>

<file path=xl/ctrlProps/ctrlProp86.xml><?xml version="1.0" encoding="utf-8"?>
<formControlPr xmlns="http://schemas.microsoft.com/office/spreadsheetml/2009/9/main" objectType="Drop" dropStyle="combo" dx="22" fmlaLink="$P$885" fmlaRange="$Y$68:$Y$117" noThreeD="1" sel="1" val="0"/>
</file>

<file path=xl/ctrlProps/ctrlProp87.xml><?xml version="1.0" encoding="utf-8"?>
<formControlPr xmlns="http://schemas.microsoft.com/office/spreadsheetml/2009/9/main" objectType="Drop" dropStyle="combo" dx="22" fmlaLink="$P$886" fmlaRange="$Y$68:$Y$117" noThreeD="1" sel="1" val="0"/>
</file>

<file path=xl/ctrlProps/ctrlProp88.xml><?xml version="1.0" encoding="utf-8"?>
<formControlPr xmlns="http://schemas.microsoft.com/office/spreadsheetml/2009/9/main" objectType="Drop" dropStyle="combo" dx="22" fmlaLink="$P$887" fmlaRange="$Y$68:$Y$117" noThreeD="1" sel="1" val="0"/>
</file>

<file path=xl/ctrlProps/ctrlProp89.xml><?xml version="1.0" encoding="utf-8"?>
<formControlPr xmlns="http://schemas.microsoft.com/office/spreadsheetml/2009/9/main" objectType="Drop" dropStyle="combo" dx="22" fmlaLink="$P$888" fmlaRange="$Y$68:$Y$117" noThreeD="1" sel="1" val="0"/>
</file>

<file path=xl/ctrlProps/ctrlProp9.xml><?xml version="1.0" encoding="utf-8"?>
<formControlPr xmlns="http://schemas.microsoft.com/office/spreadsheetml/2009/9/main" objectType="Drop" dropStyle="combo" dx="22" fmlaLink="$N$105" fmlaRange="$Y$68:$Y$117" noThreeD="1" sel="1" val="0"/>
</file>

<file path=xl/ctrlProps/ctrlProp90.xml><?xml version="1.0" encoding="utf-8"?>
<formControlPr xmlns="http://schemas.microsoft.com/office/spreadsheetml/2009/9/main" objectType="Drop" dropStyle="combo" dx="22" fmlaLink="$P$889" fmlaRange="$Y$68:$Y$117" noThreeD="1" sel="1" val="0"/>
</file>

<file path=xl/ctrlProps/ctrlProp91.xml><?xml version="1.0" encoding="utf-8"?>
<formControlPr xmlns="http://schemas.microsoft.com/office/spreadsheetml/2009/9/main" objectType="Drop" dropStyle="combo" dx="22" fmlaLink="$P$890" fmlaRange="$Y$68:$Y$117" noThreeD="1" sel="1" val="0"/>
</file>

<file path=xl/ctrlProps/ctrlProp92.xml><?xml version="1.0" encoding="utf-8"?>
<formControlPr xmlns="http://schemas.microsoft.com/office/spreadsheetml/2009/9/main" objectType="Drop" dropStyle="combo" dx="22" fmlaLink="$P$891" fmlaRange="$Y$68:$Y$117" noThreeD="1" sel="1" val="0"/>
</file>

<file path=xl/ctrlProps/ctrlProp93.xml><?xml version="1.0" encoding="utf-8"?>
<formControlPr xmlns="http://schemas.microsoft.com/office/spreadsheetml/2009/9/main" objectType="Drop" dropStyle="combo" dx="22" fmlaLink="$P$892" fmlaRange="$Y$68:$Y$117" noThreeD="1" sel="1" val="0"/>
</file>

<file path=xl/ctrlProps/ctrlProp94.xml><?xml version="1.0" encoding="utf-8"?>
<formControlPr xmlns="http://schemas.microsoft.com/office/spreadsheetml/2009/9/main" objectType="Drop" dropStyle="combo" dx="22" fmlaLink="$P$893" fmlaRange="$Y$68:$Y$117" noThreeD="1" sel="1" val="0"/>
</file>

<file path=xl/ctrlProps/ctrlProp95.xml><?xml version="1.0" encoding="utf-8"?>
<formControlPr xmlns="http://schemas.microsoft.com/office/spreadsheetml/2009/9/main" objectType="Drop" dropStyle="combo" dx="22" fmlaLink="$P$894" fmlaRange="$Y$68:$Y$117" noThreeD="1" sel="1" val="0"/>
</file>

<file path=xl/ctrlProps/ctrlProp96.xml><?xml version="1.0" encoding="utf-8"?>
<formControlPr xmlns="http://schemas.microsoft.com/office/spreadsheetml/2009/9/main" objectType="Drop" dropStyle="combo" dx="22" fmlaLink="$P$895" fmlaRange="$Y$68:$Y$117" noThreeD="1" sel="1" val="0"/>
</file>

<file path=xl/ctrlProps/ctrlProp97.xml><?xml version="1.0" encoding="utf-8"?>
<formControlPr xmlns="http://schemas.microsoft.com/office/spreadsheetml/2009/9/main" objectType="Drop" dropStyle="combo" dx="22" fmlaLink="$P$896" fmlaRange="$Y$68:$Y$117" noThreeD="1" sel="1" val="0"/>
</file>

<file path=xl/ctrlProps/ctrlProp98.xml><?xml version="1.0" encoding="utf-8"?>
<formControlPr xmlns="http://schemas.microsoft.com/office/spreadsheetml/2009/9/main" objectType="Drop" dropStyle="combo" dx="22" fmlaLink="$P$897" fmlaRange="$Y$68:$Y$117" noThreeD="1" sel="1" val="0"/>
</file>

<file path=xl/ctrlProps/ctrlProp99.xml><?xml version="1.0" encoding="utf-8"?>
<formControlPr xmlns="http://schemas.microsoft.com/office/spreadsheetml/2009/9/main" objectType="Drop" dropStyle="combo" dx="22" fmlaLink="$P$898" fmlaRange="$Y$68:$Y$117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akennusliitto.fi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264504</xdr:colOff>
      <xdr:row>8</xdr:row>
      <xdr:rowOff>109171</xdr:rowOff>
    </xdr:from>
    <xdr:to>
      <xdr:col>17</xdr:col>
      <xdr:colOff>35903</xdr:colOff>
      <xdr:row>30</xdr:row>
      <xdr:rowOff>94698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14910" y="1526015"/>
          <a:ext cx="5551884" cy="4176527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69</xdr:row>
          <xdr:rowOff>95250</xdr:rowOff>
        </xdr:from>
        <xdr:to>
          <xdr:col>15</xdr:col>
          <xdr:colOff>19050</xdr:colOff>
          <xdr:row>70</xdr:row>
          <xdr:rowOff>146050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69</xdr:row>
          <xdr:rowOff>95250</xdr:rowOff>
        </xdr:from>
        <xdr:to>
          <xdr:col>15</xdr:col>
          <xdr:colOff>552450</xdr:colOff>
          <xdr:row>70</xdr:row>
          <xdr:rowOff>152400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69</xdr:row>
          <xdr:rowOff>95250</xdr:rowOff>
        </xdr:from>
        <xdr:to>
          <xdr:col>17</xdr:col>
          <xdr:colOff>0</xdr:colOff>
          <xdr:row>70</xdr:row>
          <xdr:rowOff>146050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69</xdr:row>
          <xdr:rowOff>95250</xdr:rowOff>
        </xdr:from>
        <xdr:to>
          <xdr:col>14</xdr:col>
          <xdr:colOff>12700</xdr:colOff>
          <xdr:row>70</xdr:row>
          <xdr:rowOff>146050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565150</xdr:colOff>
          <xdr:row>69</xdr:row>
          <xdr:rowOff>95250</xdr:rowOff>
        </xdr:from>
        <xdr:to>
          <xdr:col>13</xdr:col>
          <xdr:colOff>31750</xdr:colOff>
          <xdr:row>70</xdr:row>
          <xdr:rowOff>146050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69</xdr:row>
          <xdr:rowOff>95250</xdr:rowOff>
        </xdr:from>
        <xdr:to>
          <xdr:col>11</xdr:col>
          <xdr:colOff>584200</xdr:colOff>
          <xdr:row>70</xdr:row>
          <xdr:rowOff>146050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103</xdr:row>
          <xdr:rowOff>95250</xdr:rowOff>
        </xdr:from>
        <xdr:to>
          <xdr:col>11</xdr:col>
          <xdr:colOff>571500</xdr:colOff>
          <xdr:row>105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571500</xdr:colOff>
          <xdr:row>103</xdr:row>
          <xdr:rowOff>95250</xdr:rowOff>
        </xdr:from>
        <xdr:to>
          <xdr:col>13</xdr:col>
          <xdr:colOff>0</xdr:colOff>
          <xdr:row>104</xdr:row>
          <xdr:rowOff>152400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103</xdr:row>
          <xdr:rowOff>95250</xdr:rowOff>
        </xdr:from>
        <xdr:to>
          <xdr:col>13</xdr:col>
          <xdr:colOff>546100</xdr:colOff>
          <xdr:row>104</xdr:row>
          <xdr:rowOff>152400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546100</xdr:colOff>
          <xdr:row>103</xdr:row>
          <xdr:rowOff>95250</xdr:rowOff>
        </xdr:from>
        <xdr:to>
          <xdr:col>15</xdr:col>
          <xdr:colOff>0</xdr:colOff>
          <xdr:row>104</xdr:row>
          <xdr:rowOff>152400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103</xdr:row>
          <xdr:rowOff>95250</xdr:rowOff>
        </xdr:from>
        <xdr:to>
          <xdr:col>15</xdr:col>
          <xdr:colOff>546100</xdr:colOff>
          <xdr:row>104</xdr:row>
          <xdr:rowOff>152400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103</xdr:row>
          <xdr:rowOff>95250</xdr:rowOff>
        </xdr:from>
        <xdr:to>
          <xdr:col>17</xdr:col>
          <xdr:colOff>0</xdr:colOff>
          <xdr:row>104</xdr:row>
          <xdr:rowOff>152400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185</xdr:row>
          <xdr:rowOff>114300</xdr:rowOff>
        </xdr:from>
        <xdr:to>
          <xdr:col>12</xdr:col>
          <xdr:colOff>0</xdr:colOff>
          <xdr:row>187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185</xdr:row>
          <xdr:rowOff>114300</xdr:rowOff>
        </xdr:from>
        <xdr:to>
          <xdr:col>13</xdr:col>
          <xdr:colOff>31750</xdr:colOff>
          <xdr:row>187</xdr:row>
          <xdr:rowOff>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185</xdr:row>
          <xdr:rowOff>114300</xdr:rowOff>
        </xdr:from>
        <xdr:to>
          <xdr:col>13</xdr:col>
          <xdr:colOff>546100</xdr:colOff>
          <xdr:row>187</xdr:row>
          <xdr:rowOff>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185</xdr:row>
          <xdr:rowOff>114300</xdr:rowOff>
        </xdr:from>
        <xdr:to>
          <xdr:col>15</xdr:col>
          <xdr:colOff>0</xdr:colOff>
          <xdr:row>187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185</xdr:row>
          <xdr:rowOff>114300</xdr:rowOff>
        </xdr:from>
        <xdr:to>
          <xdr:col>16</xdr:col>
          <xdr:colOff>0</xdr:colOff>
          <xdr:row>187</xdr:row>
          <xdr:rowOff>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185</xdr:row>
          <xdr:rowOff>114300</xdr:rowOff>
        </xdr:from>
        <xdr:to>
          <xdr:col>17</xdr:col>
          <xdr:colOff>0</xdr:colOff>
          <xdr:row>187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336</xdr:row>
          <xdr:rowOff>107950</xdr:rowOff>
        </xdr:from>
        <xdr:to>
          <xdr:col>11</xdr:col>
          <xdr:colOff>584200</xdr:colOff>
          <xdr:row>338</xdr:row>
          <xdr:rowOff>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336</xdr:row>
          <xdr:rowOff>107950</xdr:rowOff>
        </xdr:from>
        <xdr:to>
          <xdr:col>13</xdr:col>
          <xdr:colOff>19050</xdr:colOff>
          <xdr:row>338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336</xdr:row>
          <xdr:rowOff>107950</xdr:rowOff>
        </xdr:from>
        <xdr:to>
          <xdr:col>14</xdr:col>
          <xdr:colOff>19050</xdr:colOff>
          <xdr:row>338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336</xdr:row>
          <xdr:rowOff>107950</xdr:rowOff>
        </xdr:from>
        <xdr:to>
          <xdr:col>15</xdr:col>
          <xdr:colOff>0</xdr:colOff>
          <xdr:row>338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336</xdr:row>
          <xdr:rowOff>107950</xdr:rowOff>
        </xdr:from>
        <xdr:to>
          <xdr:col>15</xdr:col>
          <xdr:colOff>552450</xdr:colOff>
          <xdr:row>338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336</xdr:row>
          <xdr:rowOff>107950</xdr:rowOff>
        </xdr:from>
        <xdr:to>
          <xdr:col>17</xdr:col>
          <xdr:colOff>12700</xdr:colOff>
          <xdr:row>338</xdr:row>
          <xdr:rowOff>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425</xdr:row>
          <xdr:rowOff>88900</xdr:rowOff>
        </xdr:from>
        <xdr:to>
          <xdr:col>11</xdr:col>
          <xdr:colOff>584200</xdr:colOff>
          <xdr:row>427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425</xdr:row>
          <xdr:rowOff>88900</xdr:rowOff>
        </xdr:from>
        <xdr:to>
          <xdr:col>13</xdr:col>
          <xdr:colOff>12700</xdr:colOff>
          <xdr:row>427</xdr:row>
          <xdr:rowOff>12700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425</xdr:row>
          <xdr:rowOff>88900</xdr:rowOff>
        </xdr:from>
        <xdr:to>
          <xdr:col>14</xdr:col>
          <xdr:colOff>0</xdr:colOff>
          <xdr:row>427</xdr:row>
          <xdr:rowOff>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425</xdr:row>
          <xdr:rowOff>88900</xdr:rowOff>
        </xdr:from>
        <xdr:to>
          <xdr:col>15</xdr:col>
          <xdr:colOff>12700</xdr:colOff>
          <xdr:row>427</xdr:row>
          <xdr:rowOff>12700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425</xdr:row>
          <xdr:rowOff>88900</xdr:rowOff>
        </xdr:from>
        <xdr:to>
          <xdr:col>16</xdr:col>
          <xdr:colOff>0</xdr:colOff>
          <xdr:row>427</xdr:row>
          <xdr:rowOff>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425</xdr:row>
          <xdr:rowOff>88900</xdr:rowOff>
        </xdr:from>
        <xdr:to>
          <xdr:col>17</xdr:col>
          <xdr:colOff>0</xdr:colOff>
          <xdr:row>427</xdr:row>
          <xdr:rowOff>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460</xdr:row>
          <xdr:rowOff>69850</xdr:rowOff>
        </xdr:from>
        <xdr:to>
          <xdr:col>11</xdr:col>
          <xdr:colOff>584200</xdr:colOff>
          <xdr:row>461</xdr:row>
          <xdr:rowOff>133350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460</xdr:row>
          <xdr:rowOff>69850</xdr:rowOff>
        </xdr:from>
        <xdr:to>
          <xdr:col>13</xdr:col>
          <xdr:colOff>31750</xdr:colOff>
          <xdr:row>461</xdr:row>
          <xdr:rowOff>133350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460</xdr:row>
          <xdr:rowOff>69850</xdr:rowOff>
        </xdr:from>
        <xdr:to>
          <xdr:col>14</xdr:col>
          <xdr:colOff>0</xdr:colOff>
          <xdr:row>461</xdr:row>
          <xdr:rowOff>133350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546100</xdr:colOff>
          <xdr:row>460</xdr:row>
          <xdr:rowOff>69850</xdr:rowOff>
        </xdr:from>
        <xdr:to>
          <xdr:col>15</xdr:col>
          <xdr:colOff>12700</xdr:colOff>
          <xdr:row>461</xdr:row>
          <xdr:rowOff>133350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460</xdr:row>
          <xdr:rowOff>69850</xdr:rowOff>
        </xdr:from>
        <xdr:to>
          <xdr:col>16</xdr:col>
          <xdr:colOff>0</xdr:colOff>
          <xdr:row>461</xdr:row>
          <xdr:rowOff>133350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460</xdr:row>
          <xdr:rowOff>69850</xdr:rowOff>
        </xdr:from>
        <xdr:to>
          <xdr:col>17</xdr:col>
          <xdr:colOff>12700</xdr:colOff>
          <xdr:row>461</xdr:row>
          <xdr:rowOff>133350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859</xdr:row>
          <xdr:rowOff>12700</xdr:rowOff>
        </xdr:from>
        <xdr:to>
          <xdr:col>16</xdr:col>
          <xdr:colOff>12700</xdr:colOff>
          <xdr:row>860</xdr:row>
          <xdr:rowOff>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422765</xdr:colOff>
      <xdr:row>0</xdr:row>
      <xdr:rowOff>70338</xdr:rowOff>
    </xdr:from>
    <xdr:to>
      <xdr:col>13</xdr:col>
      <xdr:colOff>417636</xdr:colOff>
      <xdr:row>4</xdr:row>
      <xdr:rowOff>28464</xdr:rowOff>
    </xdr:to>
    <xdr:pic>
      <xdr:nvPicPr>
        <xdr:cNvPr id="21584" name="Picture 122">
          <a:extLst>
            <a:ext uri="{FF2B5EF4-FFF2-40B4-BE49-F238E27FC236}">
              <a16:creationId xmlns:a16="http://schemas.microsoft.com/office/drawing/2014/main" id="{00000000-0008-0000-0000-000050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4150" y="70338"/>
          <a:ext cx="3116140" cy="610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419100</xdr:colOff>
      <xdr:row>1</xdr:row>
      <xdr:rowOff>133350</xdr:rowOff>
    </xdr:to>
    <xdr:pic>
      <xdr:nvPicPr>
        <xdr:cNvPr id="21585" name="Picture 1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247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87314</xdr:colOff>
      <xdr:row>34</xdr:row>
      <xdr:rowOff>147638</xdr:rowOff>
    </xdr:from>
    <xdr:to>
      <xdr:col>4</xdr:col>
      <xdr:colOff>555625</xdr:colOff>
      <xdr:row>37</xdr:row>
      <xdr:rowOff>67856</xdr:rowOff>
    </xdr:to>
    <xdr:pic>
      <xdr:nvPicPr>
        <xdr:cNvPr id="21586" name="Picture 124">
          <a:extLst>
            <a:ext uri="{FF2B5EF4-FFF2-40B4-BE49-F238E27FC236}">
              <a16:creationId xmlns:a16="http://schemas.microsoft.com/office/drawing/2014/main" id="{00000000-0008-0000-0000-000052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4" y="6489701"/>
          <a:ext cx="2476499" cy="491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261</xdr:row>
          <xdr:rowOff>107950</xdr:rowOff>
        </xdr:from>
        <xdr:to>
          <xdr:col>11</xdr:col>
          <xdr:colOff>584200</xdr:colOff>
          <xdr:row>262</xdr:row>
          <xdr:rowOff>146050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261</xdr:row>
          <xdr:rowOff>107950</xdr:rowOff>
        </xdr:from>
        <xdr:to>
          <xdr:col>13</xdr:col>
          <xdr:colOff>19050</xdr:colOff>
          <xdr:row>262</xdr:row>
          <xdr:rowOff>146050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261</xdr:row>
          <xdr:rowOff>114300</xdr:rowOff>
        </xdr:from>
        <xdr:to>
          <xdr:col>13</xdr:col>
          <xdr:colOff>533400</xdr:colOff>
          <xdr:row>263</xdr:row>
          <xdr:rowOff>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261</xdr:row>
          <xdr:rowOff>114300</xdr:rowOff>
        </xdr:from>
        <xdr:to>
          <xdr:col>15</xdr:col>
          <xdr:colOff>12700</xdr:colOff>
          <xdr:row>263</xdr:row>
          <xdr:rowOff>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261</xdr:row>
          <xdr:rowOff>114300</xdr:rowOff>
        </xdr:from>
        <xdr:to>
          <xdr:col>16</xdr:col>
          <xdr:colOff>0</xdr:colOff>
          <xdr:row>263</xdr:row>
          <xdr:rowOff>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261</xdr:row>
          <xdr:rowOff>127000</xdr:rowOff>
        </xdr:from>
        <xdr:to>
          <xdr:col>17</xdr:col>
          <xdr:colOff>12700</xdr:colOff>
          <xdr:row>263</xdr:row>
          <xdr:rowOff>12700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143</xdr:row>
          <xdr:rowOff>95250</xdr:rowOff>
        </xdr:from>
        <xdr:to>
          <xdr:col>11</xdr:col>
          <xdr:colOff>571500</xdr:colOff>
          <xdr:row>145</xdr:row>
          <xdr:rowOff>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571500</xdr:colOff>
          <xdr:row>143</xdr:row>
          <xdr:rowOff>95250</xdr:rowOff>
        </xdr:from>
        <xdr:to>
          <xdr:col>13</xdr:col>
          <xdr:colOff>0</xdr:colOff>
          <xdr:row>144</xdr:row>
          <xdr:rowOff>152400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143</xdr:row>
          <xdr:rowOff>95250</xdr:rowOff>
        </xdr:from>
        <xdr:to>
          <xdr:col>13</xdr:col>
          <xdr:colOff>546100</xdr:colOff>
          <xdr:row>144</xdr:row>
          <xdr:rowOff>152400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546100</xdr:colOff>
          <xdr:row>143</xdr:row>
          <xdr:rowOff>95250</xdr:rowOff>
        </xdr:from>
        <xdr:to>
          <xdr:col>15</xdr:col>
          <xdr:colOff>0</xdr:colOff>
          <xdr:row>144</xdr:row>
          <xdr:rowOff>152400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143</xdr:row>
          <xdr:rowOff>95250</xdr:rowOff>
        </xdr:from>
        <xdr:to>
          <xdr:col>15</xdr:col>
          <xdr:colOff>546100</xdr:colOff>
          <xdr:row>144</xdr:row>
          <xdr:rowOff>152400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143</xdr:row>
          <xdr:rowOff>95250</xdr:rowOff>
        </xdr:from>
        <xdr:to>
          <xdr:col>17</xdr:col>
          <xdr:colOff>0</xdr:colOff>
          <xdr:row>144</xdr:row>
          <xdr:rowOff>152400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223</xdr:row>
          <xdr:rowOff>107950</xdr:rowOff>
        </xdr:from>
        <xdr:to>
          <xdr:col>11</xdr:col>
          <xdr:colOff>584200</xdr:colOff>
          <xdr:row>224</xdr:row>
          <xdr:rowOff>146050</xdr:rowOff>
        </xdr:to>
        <xdr:sp macro="" textlink="">
          <xdr:nvSpPr>
            <xdr:cNvPr id="1259" name="Drop Dow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223</xdr:row>
          <xdr:rowOff>107950</xdr:rowOff>
        </xdr:from>
        <xdr:to>
          <xdr:col>13</xdr:col>
          <xdr:colOff>19050</xdr:colOff>
          <xdr:row>224</xdr:row>
          <xdr:rowOff>146050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223</xdr:row>
          <xdr:rowOff>114300</xdr:rowOff>
        </xdr:from>
        <xdr:to>
          <xdr:col>13</xdr:col>
          <xdr:colOff>533400</xdr:colOff>
          <xdr:row>225</xdr:row>
          <xdr:rowOff>0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223</xdr:row>
          <xdr:rowOff>114300</xdr:rowOff>
        </xdr:from>
        <xdr:to>
          <xdr:col>15</xdr:col>
          <xdr:colOff>12700</xdr:colOff>
          <xdr:row>225</xdr:row>
          <xdr:rowOff>0</xdr:rowOff>
        </xdr:to>
        <xdr:sp macro="" textlink="">
          <xdr:nvSpPr>
            <xdr:cNvPr id="1262" name="Drop Down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223</xdr:row>
          <xdr:rowOff>114300</xdr:rowOff>
        </xdr:from>
        <xdr:to>
          <xdr:col>16</xdr:col>
          <xdr:colOff>0</xdr:colOff>
          <xdr:row>225</xdr:row>
          <xdr:rowOff>0</xdr:rowOff>
        </xdr:to>
        <xdr:sp macro="" textlink="">
          <xdr:nvSpPr>
            <xdr:cNvPr id="1263" name="Drop Down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223</xdr:row>
          <xdr:rowOff>107950</xdr:rowOff>
        </xdr:from>
        <xdr:to>
          <xdr:col>17</xdr:col>
          <xdr:colOff>12700</xdr:colOff>
          <xdr:row>224</xdr:row>
          <xdr:rowOff>146050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69</xdr:row>
          <xdr:rowOff>95250</xdr:rowOff>
        </xdr:from>
        <xdr:to>
          <xdr:col>11</xdr:col>
          <xdr:colOff>50800</xdr:colOff>
          <xdr:row>70</xdr:row>
          <xdr:rowOff>152400</xdr:rowOff>
        </xdr:to>
        <xdr:sp macro="" textlink="">
          <xdr:nvSpPr>
            <xdr:cNvPr id="20989" name="Drop Down 1533" hidden="1">
              <a:extLst>
                <a:ext uri="{63B3BB69-23CF-44E3-9099-C40C66FF867C}">
                  <a14:compatExt spid="_x0000_s20989"/>
                </a:ext>
                <a:ext uri="{FF2B5EF4-FFF2-40B4-BE49-F238E27FC236}">
                  <a16:creationId xmlns:a16="http://schemas.microsoft.com/office/drawing/2014/main" id="{00000000-0008-0000-0000-0000FD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103</xdr:row>
          <xdr:rowOff>107950</xdr:rowOff>
        </xdr:from>
        <xdr:to>
          <xdr:col>11</xdr:col>
          <xdr:colOff>38100</xdr:colOff>
          <xdr:row>105</xdr:row>
          <xdr:rowOff>12700</xdr:rowOff>
        </xdr:to>
        <xdr:sp macro="" textlink="">
          <xdr:nvSpPr>
            <xdr:cNvPr id="20991" name="Drop Down 1535" hidden="1">
              <a:extLst>
                <a:ext uri="{63B3BB69-23CF-44E3-9099-C40C66FF867C}">
                  <a14:compatExt spid="_x0000_s20991"/>
                </a:ext>
                <a:ext uri="{FF2B5EF4-FFF2-40B4-BE49-F238E27FC236}">
                  <a16:creationId xmlns:a16="http://schemas.microsoft.com/office/drawing/2014/main" id="{00000000-0008-0000-0000-0000FF5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641350</xdr:colOff>
          <xdr:row>143</xdr:row>
          <xdr:rowOff>95250</xdr:rowOff>
        </xdr:from>
        <xdr:to>
          <xdr:col>11</xdr:col>
          <xdr:colOff>50800</xdr:colOff>
          <xdr:row>145</xdr:row>
          <xdr:rowOff>0</xdr:rowOff>
        </xdr:to>
        <xdr:sp macro="" textlink="">
          <xdr:nvSpPr>
            <xdr:cNvPr id="20992" name="Drop Down 1536" hidden="1">
              <a:extLst>
                <a:ext uri="{63B3BB69-23CF-44E3-9099-C40C66FF867C}">
                  <a14:compatExt spid="_x0000_s20992"/>
                </a:ext>
                <a:ext uri="{FF2B5EF4-FFF2-40B4-BE49-F238E27FC236}">
                  <a16:creationId xmlns:a16="http://schemas.microsoft.com/office/drawing/2014/main" id="{00000000-0008-0000-0000-00000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641350</xdr:colOff>
          <xdr:row>185</xdr:row>
          <xdr:rowOff>114300</xdr:rowOff>
        </xdr:from>
        <xdr:to>
          <xdr:col>11</xdr:col>
          <xdr:colOff>69850</xdr:colOff>
          <xdr:row>187</xdr:row>
          <xdr:rowOff>0</xdr:rowOff>
        </xdr:to>
        <xdr:sp macro="" textlink="">
          <xdr:nvSpPr>
            <xdr:cNvPr id="20993" name="Drop Down 1537" hidden="1">
              <a:extLst>
                <a:ext uri="{63B3BB69-23CF-44E3-9099-C40C66FF867C}">
                  <a14:compatExt spid="_x0000_s20993"/>
                </a:ext>
                <a:ext uri="{FF2B5EF4-FFF2-40B4-BE49-F238E27FC236}">
                  <a16:creationId xmlns:a16="http://schemas.microsoft.com/office/drawing/2014/main" id="{00000000-0008-0000-0000-00000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223</xdr:row>
          <xdr:rowOff>107950</xdr:rowOff>
        </xdr:from>
        <xdr:to>
          <xdr:col>11</xdr:col>
          <xdr:colOff>50800</xdr:colOff>
          <xdr:row>224</xdr:row>
          <xdr:rowOff>146050</xdr:rowOff>
        </xdr:to>
        <xdr:sp macro="" textlink="">
          <xdr:nvSpPr>
            <xdr:cNvPr id="20995" name="Drop Down 1539" hidden="1">
              <a:extLst>
                <a:ext uri="{63B3BB69-23CF-44E3-9099-C40C66FF867C}">
                  <a14:compatExt spid="_x0000_s20995"/>
                </a:ext>
                <a:ext uri="{FF2B5EF4-FFF2-40B4-BE49-F238E27FC236}">
                  <a16:creationId xmlns:a16="http://schemas.microsoft.com/office/drawing/2014/main" id="{00000000-0008-0000-0000-00000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261</xdr:row>
          <xdr:rowOff>114300</xdr:rowOff>
        </xdr:from>
        <xdr:to>
          <xdr:col>10</xdr:col>
          <xdr:colOff>400050</xdr:colOff>
          <xdr:row>263</xdr:row>
          <xdr:rowOff>0</xdr:rowOff>
        </xdr:to>
        <xdr:sp macro="" textlink="">
          <xdr:nvSpPr>
            <xdr:cNvPr id="20996" name="Drop Down 1540" hidden="1">
              <a:extLst>
                <a:ext uri="{63B3BB69-23CF-44E3-9099-C40C66FF867C}">
                  <a14:compatExt spid="_x0000_s20996"/>
                </a:ext>
                <a:ext uri="{FF2B5EF4-FFF2-40B4-BE49-F238E27FC236}">
                  <a16:creationId xmlns:a16="http://schemas.microsoft.com/office/drawing/2014/main" id="{00000000-0008-0000-0000-00000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425</xdr:row>
          <xdr:rowOff>88900</xdr:rowOff>
        </xdr:from>
        <xdr:to>
          <xdr:col>11</xdr:col>
          <xdr:colOff>31750</xdr:colOff>
          <xdr:row>427</xdr:row>
          <xdr:rowOff>0</xdr:rowOff>
        </xdr:to>
        <xdr:sp macro="" textlink="">
          <xdr:nvSpPr>
            <xdr:cNvPr id="20997" name="Drop Down 1541" hidden="1">
              <a:extLst>
                <a:ext uri="{63B3BB69-23CF-44E3-9099-C40C66FF867C}">
                  <a14:compatExt spid="_x0000_s20997"/>
                </a:ext>
                <a:ext uri="{FF2B5EF4-FFF2-40B4-BE49-F238E27FC236}">
                  <a16:creationId xmlns:a16="http://schemas.microsoft.com/office/drawing/2014/main" id="{00000000-0008-0000-0000-00000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460</xdr:row>
          <xdr:rowOff>69850</xdr:rowOff>
        </xdr:from>
        <xdr:to>
          <xdr:col>11</xdr:col>
          <xdr:colOff>19050</xdr:colOff>
          <xdr:row>461</xdr:row>
          <xdr:rowOff>133350</xdr:rowOff>
        </xdr:to>
        <xdr:sp macro="" textlink="">
          <xdr:nvSpPr>
            <xdr:cNvPr id="21000" name="Drop Down 1544" hidden="1">
              <a:extLst>
                <a:ext uri="{63B3BB69-23CF-44E3-9099-C40C66FF867C}">
                  <a14:compatExt spid="_x0000_s21000"/>
                </a:ext>
                <a:ext uri="{FF2B5EF4-FFF2-40B4-BE49-F238E27FC236}">
                  <a16:creationId xmlns:a16="http://schemas.microsoft.com/office/drawing/2014/main" id="{00000000-0008-0000-0000-00000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880</xdr:row>
          <xdr:rowOff>12700</xdr:rowOff>
        </xdr:from>
        <xdr:to>
          <xdr:col>7</xdr:col>
          <xdr:colOff>514350</xdr:colOff>
          <xdr:row>881</xdr:row>
          <xdr:rowOff>19050</xdr:rowOff>
        </xdr:to>
        <xdr:sp macro="" textlink="">
          <xdr:nvSpPr>
            <xdr:cNvPr id="21005" name="Drop Down 1549" hidden="1">
              <a:extLst>
                <a:ext uri="{63B3BB69-23CF-44E3-9099-C40C66FF867C}">
                  <a14:compatExt spid="_x0000_s21005"/>
                </a:ext>
                <a:ext uri="{FF2B5EF4-FFF2-40B4-BE49-F238E27FC236}">
                  <a16:creationId xmlns:a16="http://schemas.microsoft.com/office/drawing/2014/main" id="{00000000-0008-0000-0000-00000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881</xdr:row>
          <xdr:rowOff>12700</xdr:rowOff>
        </xdr:from>
        <xdr:to>
          <xdr:col>7</xdr:col>
          <xdr:colOff>514350</xdr:colOff>
          <xdr:row>882</xdr:row>
          <xdr:rowOff>19050</xdr:rowOff>
        </xdr:to>
        <xdr:sp macro="" textlink="">
          <xdr:nvSpPr>
            <xdr:cNvPr id="21006" name="Drop Down 1550" hidden="1">
              <a:extLst>
                <a:ext uri="{63B3BB69-23CF-44E3-9099-C40C66FF867C}">
                  <a14:compatExt spid="_x0000_s21006"/>
                </a:ext>
                <a:ext uri="{FF2B5EF4-FFF2-40B4-BE49-F238E27FC236}">
                  <a16:creationId xmlns:a16="http://schemas.microsoft.com/office/drawing/2014/main" id="{00000000-0008-0000-0000-00000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882</xdr:row>
          <xdr:rowOff>12700</xdr:rowOff>
        </xdr:from>
        <xdr:to>
          <xdr:col>7</xdr:col>
          <xdr:colOff>514350</xdr:colOff>
          <xdr:row>883</xdr:row>
          <xdr:rowOff>19050</xdr:rowOff>
        </xdr:to>
        <xdr:sp macro="" textlink="">
          <xdr:nvSpPr>
            <xdr:cNvPr id="21007" name="Drop Down 1551" hidden="1">
              <a:extLst>
                <a:ext uri="{63B3BB69-23CF-44E3-9099-C40C66FF867C}">
                  <a14:compatExt spid="_x0000_s21007"/>
                </a:ext>
                <a:ext uri="{FF2B5EF4-FFF2-40B4-BE49-F238E27FC236}">
                  <a16:creationId xmlns:a16="http://schemas.microsoft.com/office/drawing/2014/main" id="{00000000-0008-0000-0000-00000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883</xdr:row>
          <xdr:rowOff>12700</xdr:rowOff>
        </xdr:from>
        <xdr:to>
          <xdr:col>7</xdr:col>
          <xdr:colOff>514350</xdr:colOff>
          <xdr:row>884</xdr:row>
          <xdr:rowOff>19050</xdr:rowOff>
        </xdr:to>
        <xdr:sp macro="" textlink="">
          <xdr:nvSpPr>
            <xdr:cNvPr id="21008" name="Drop Down 1552" hidden="1">
              <a:extLst>
                <a:ext uri="{63B3BB69-23CF-44E3-9099-C40C66FF867C}">
                  <a14:compatExt spid="_x0000_s21008"/>
                </a:ext>
                <a:ext uri="{FF2B5EF4-FFF2-40B4-BE49-F238E27FC236}">
                  <a16:creationId xmlns:a16="http://schemas.microsoft.com/office/drawing/2014/main" id="{00000000-0008-0000-0000-00001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884</xdr:row>
          <xdr:rowOff>12700</xdr:rowOff>
        </xdr:from>
        <xdr:to>
          <xdr:col>7</xdr:col>
          <xdr:colOff>514350</xdr:colOff>
          <xdr:row>885</xdr:row>
          <xdr:rowOff>19050</xdr:rowOff>
        </xdr:to>
        <xdr:sp macro="" textlink="">
          <xdr:nvSpPr>
            <xdr:cNvPr id="21009" name="Drop Down 1553" hidden="1">
              <a:extLst>
                <a:ext uri="{63B3BB69-23CF-44E3-9099-C40C66FF867C}">
                  <a14:compatExt spid="_x0000_s21009"/>
                </a:ext>
                <a:ext uri="{FF2B5EF4-FFF2-40B4-BE49-F238E27FC236}">
                  <a16:creationId xmlns:a16="http://schemas.microsoft.com/office/drawing/2014/main" id="{00000000-0008-0000-0000-00001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885</xdr:row>
          <xdr:rowOff>12700</xdr:rowOff>
        </xdr:from>
        <xdr:to>
          <xdr:col>7</xdr:col>
          <xdr:colOff>514350</xdr:colOff>
          <xdr:row>886</xdr:row>
          <xdr:rowOff>19050</xdr:rowOff>
        </xdr:to>
        <xdr:sp macro="" textlink="">
          <xdr:nvSpPr>
            <xdr:cNvPr id="21010" name="Drop Down 1554" hidden="1">
              <a:extLst>
                <a:ext uri="{63B3BB69-23CF-44E3-9099-C40C66FF867C}">
                  <a14:compatExt spid="_x0000_s21010"/>
                </a:ext>
                <a:ext uri="{FF2B5EF4-FFF2-40B4-BE49-F238E27FC236}">
                  <a16:creationId xmlns:a16="http://schemas.microsoft.com/office/drawing/2014/main" id="{00000000-0008-0000-0000-000012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886</xdr:row>
          <xdr:rowOff>12700</xdr:rowOff>
        </xdr:from>
        <xdr:to>
          <xdr:col>7</xdr:col>
          <xdr:colOff>514350</xdr:colOff>
          <xdr:row>887</xdr:row>
          <xdr:rowOff>19050</xdr:rowOff>
        </xdr:to>
        <xdr:sp macro="" textlink="">
          <xdr:nvSpPr>
            <xdr:cNvPr id="21011" name="Drop Down 1555" hidden="1">
              <a:extLst>
                <a:ext uri="{63B3BB69-23CF-44E3-9099-C40C66FF867C}">
                  <a14:compatExt spid="_x0000_s21011"/>
                </a:ext>
                <a:ext uri="{FF2B5EF4-FFF2-40B4-BE49-F238E27FC236}">
                  <a16:creationId xmlns:a16="http://schemas.microsoft.com/office/drawing/2014/main" id="{00000000-0008-0000-0000-00001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887</xdr:row>
          <xdr:rowOff>12700</xdr:rowOff>
        </xdr:from>
        <xdr:to>
          <xdr:col>7</xdr:col>
          <xdr:colOff>514350</xdr:colOff>
          <xdr:row>888</xdr:row>
          <xdr:rowOff>19050</xdr:rowOff>
        </xdr:to>
        <xdr:sp macro="" textlink="">
          <xdr:nvSpPr>
            <xdr:cNvPr id="21012" name="Drop Down 1556" hidden="1">
              <a:extLst>
                <a:ext uri="{63B3BB69-23CF-44E3-9099-C40C66FF867C}">
                  <a14:compatExt spid="_x0000_s21012"/>
                </a:ext>
                <a:ext uri="{FF2B5EF4-FFF2-40B4-BE49-F238E27FC236}">
                  <a16:creationId xmlns:a16="http://schemas.microsoft.com/office/drawing/2014/main" id="{00000000-0008-0000-0000-00001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888</xdr:row>
          <xdr:rowOff>12700</xdr:rowOff>
        </xdr:from>
        <xdr:to>
          <xdr:col>7</xdr:col>
          <xdr:colOff>514350</xdr:colOff>
          <xdr:row>889</xdr:row>
          <xdr:rowOff>19050</xdr:rowOff>
        </xdr:to>
        <xdr:sp macro="" textlink="">
          <xdr:nvSpPr>
            <xdr:cNvPr id="21013" name="Drop Down 1557" hidden="1">
              <a:extLst>
                <a:ext uri="{63B3BB69-23CF-44E3-9099-C40C66FF867C}">
                  <a14:compatExt spid="_x0000_s21013"/>
                </a:ext>
                <a:ext uri="{FF2B5EF4-FFF2-40B4-BE49-F238E27FC236}">
                  <a16:creationId xmlns:a16="http://schemas.microsoft.com/office/drawing/2014/main" id="{00000000-0008-0000-0000-00001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889</xdr:row>
          <xdr:rowOff>12700</xdr:rowOff>
        </xdr:from>
        <xdr:to>
          <xdr:col>7</xdr:col>
          <xdr:colOff>514350</xdr:colOff>
          <xdr:row>890</xdr:row>
          <xdr:rowOff>19050</xdr:rowOff>
        </xdr:to>
        <xdr:sp macro="" textlink="">
          <xdr:nvSpPr>
            <xdr:cNvPr id="21014" name="Drop Down 1558" hidden="1">
              <a:extLst>
                <a:ext uri="{63B3BB69-23CF-44E3-9099-C40C66FF867C}">
                  <a14:compatExt spid="_x0000_s21014"/>
                </a:ext>
                <a:ext uri="{FF2B5EF4-FFF2-40B4-BE49-F238E27FC236}">
                  <a16:creationId xmlns:a16="http://schemas.microsoft.com/office/drawing/2014/main" id="{00000000-0008-0000-0000-000016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890</xdr:row>
          <xdr:rowOff>12700</xdr:rowOff>
        </xdr:from>
        <xdr:to>
          <xdr:col>7</xdr:col>
          <xdr:colOff>514350</xdr:colOff>
          <xdr:row>891</xdr:row>
          <xdr:rowOff>19050</xdr:rowOff>
        </xdr:to>
        <xdr:sp macro="" textlink="">
          <xdr:nvSpPr>
            <xdr:cNvPr id="21015" name="Drop Down 1559" hidden="1">
              <a:extLst>
                <a:ext uri="{63B3BB69-23CF-44E3-9099-C40C66FF867C}">
                  <a14:compatExt spid="_x0000_s21015"/>
                </a:ext>
                <a:ext uri="{FF2B5EF4-FFF2-40B4-BE49-F238E27FC236}">
                  <a16:creationId xmlns:a16="http://schemas.microsoft.com/office/drawing/2014/main" id="{00000000-0008-0000-0000-000017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891</xdr:row>
          <xdr:rowOff>12700</xdr:rowOff>
        </xdr:from>
        <xdr:to>
          <xdr:col>7</xdr:col>
          <xdr:colOff>514350</xdr:colOff>
          <xdr:row>892</xdr:row>
          <xdr:rowOff>19050</xdr:rowOff>
        </xdr:to>
        <xdr:sp macro="" textlink="">
          <xdr:nvSpPr>
            <xdr:cNvPr id="21016" name="Drop Down 1560" hidden="1">
              <a:extLst>
                <a:ext uri="{63B3BB69-23CF-44E3-9099-C40C66FF867C}">
                  <a14:compatExt spid="_x0000_s21016"/>
                </a:ext>
                <a:ext uri="{FF2B5EF4-FFF2-40B4-BE49-F238E27FC236}">
                  <a16:creationId xmlns:a16="http://schemas.microsoft.com/office/drawing/2014/main" id="{00000000-0008-0000-0000-00001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892</xdr:row>
          <xdr:rowOff>12700</xdr:rowOff>
        </xdr:from>
        <xdr:to>
          <xdr:col>7</xdr:col>
          <xdr:colOff>514350</xdr:colOff>
          <xdr:row>893</xdr:row>
          <xdr:rowOff>19050</xdr:rowOff>
        </xdr:to>
        <xdr:sp macro="" textlink="">
          <xdr:nvSpPr>
            <xdr:cNvPr id="21017" name="Drop Down 1561" hidden="1">
              <a:extLst>
                <a:ext uri="{63B3BB69-23CF-44E3-9099-C40C66FF867C}">
                  <a14:compatExt spid="_x0000_s21017"/>
                </a:ext>
                <a:ext uri="{FF2B5EF4-FFF2-40B4-BE49-F238E27FC236}">
                  <a16:creationId xmlns:a16="http://schemas.microsoft.com/office/drawing/2014/main" id="{00000000-0008-0000-0000-000019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893</xdr:row>
          <xdr:rowOff>12700</xdr:rowOff>
        </xdr:from>
        <xdr:to>
          <xdr:col>7</xdr:col>
          <xdr:colOff>514350</xdr:colOff>
          <xdr:row>894</xdr:row>
          <xdr:rowOff>19050</xdr:rowOff>
        </xdr:to>
        <xdr:sp macro="" textlink="">
          <xdr:nvSpPr>
            <xdr:cNvPr id="21018" name="Drop Down 1562" hidden="1">
              <a:extLst>
                <a:ext uri="{63B3BB69-23CF-44E3-9099-C40C66FF867C}">
                  <a14:compatExt spid="_x0000_s21018"/>
                </a:ext>
                <a:ext uri="{FF2B5EF4-FFF2-40B4-BE49-F238E27FC236}">
                  <a16:creationId xmlns:a16="http://schemas.microsoft.com/office/drawing/2014/main" id="{00000000-0008-0000-0000-00001A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894</xdr:row>
          <xdr:rowOff>12700</xdr:rowOff>
        </xdr:from>
        <xdr:to>
          <xdr:col>7</xdr:col>
          <xdr:colOff>514350</xdr:colOff>
          <xdr:row>895</xdr:row>
          <xdr:rowOff>19050</xdr:rowOff>
        </xdr:to>
        <xdr:sp macro="" textlink="">
          <xdr:nvSpPr>
            <xdr:cNvPr id="21019" name="Drop Down 1563" hidden="1">
              <a:extLst>
                <a:ext uri="{63B3BB69-23CF-44E3-9099-C40C66FF867C}">
                  <a14:compatExt spid="_x0000_s21019"/>
                </a:ext>
                <a:ext uri="{FF2B5EF4-FFF2-40B4-BE49-F238E27FC236}">
                  <a16:creationId xmlns:a16="http://schemas.microsoft.com/office/drawing/2014/main" id="{00000000-0008-0000-0000-00001B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895</xdr:row>
          <xdr:rowOff>12700</xdr:rowOff>
        </xdr:from>
        <xdr:to>
          <xdr:col>7</xdr:col>
          <xdr:colOff>514350</xdr:colOff>
          <xdr:row>896</xdr:row>
          <xdr:rowOff>19050</xdr:rowOff>
        </xdr:to>
        <xdr:sp macro="" textlink="">
          <xdr:nvSpPr>
            <xdr:cNvPr id="21020" name="Drop Down 1564" hidden="1">
              <a:extLst>
                <a:ext uri="{63B3BB69-23CF-44E3-9099-C40C66FF867C}">
                  <a14:compatExt spid="_x0000_s21020"/>
                </a:ext>
                <a:ext uri="{FF2B5EF4-FFF2-40B4-BE49-F238E27FC236}">
                  <a16:creationId xmlns:a16="http://schemas.microsoft.com/office/drawing/2014/main" id="{00000000-0008-0000-0000-00001C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896</xdr:row>
          <xdr:rowOff>12700</xdr:rowOff>
        </xdr:from>
        <xdr:to>
          <xdr:col>7</xdr:col>
          <xdr:colOff>514350</xdr:colOff>
          <xdr:row>897</xdr:row>
          <xdr:rowOff>19050</xdr:rowOff>
        </xdr:to>
        <xdr:sp macro="" textlink="">
          <xdr:nvSpPr>
            <xdr:cNvPr id="21021" name="Drop Down 1565" hidden="1">
              <a:extLst>
                <a:ext uri="{63B3BB69-23CF-44E3-9099-C40C66FF867C}">
                  <a14:compatExt spid="_x0000_s21021"/>
                </a:ext>
                <a:ext uri="{FF2B5EF4-FFF2-40B4-BE49-F238E27FC236}">
                  <a16:creationId xmlns:a16="http://schemas.microsoft.com/office/drawing/2014/main" id="{00000000-0008-0000-0000-00001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897</xdr:row>
          <xdr:rowOff>12700</xdr:rowOff>
        </xdr:from>
        <xdr:to>
          <xdr:col>7</xdr:col>
          <xdr:colOff>514350</xdr:colOff>
          <xdr:row>898</xdr:row>
          <xdr:rowOff>12700</xdr:rowOff>
        </xdr:to>
        <xdr:sp macro="" textlink="">
          <xdr:nvSpPr>
            <xdr:cNvPr id="21022" name="Drop Down 1566" hidden="1">
              <a:extLst>
                <a:ext uri="{63B3BB69-23CF-44E3-9099-C40C66FF867C}">
                  <a14:compatExt spid="_x0000_s21022"/>
                </a:ext>
                <a:ext uri="{FF2B5EF4-FFF2-40B4-BE49-F238E27FC236}">
                  <a16:creationId xmlns:a16="http://schemas.microsoft.com/office/drawing/2014/main" id="{00000000-0008-0000-0000-00001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880</xdr:row>
          <xdr:rowOff>12700</xdr:rowOff>
        </xdr:from>
        <xdr:to>
          <xdr:col>15</xdr:col>
          <xdr:colOff>546100</xdr:colOff>
          <xdr:row>881</xdr:row>
          <xdr:rowOff>19050</xdr:rowOff>
        </xdr:to>
        <xdr:sp macro="" textlink="">
          <xdr:nvSpPr>
            <xdr:cNvPr id="21023" name="Drop Down 1567" hidden="1">
              <a:extLst>
                <a:ext uri="{63B3BB69-23CF-44E3-9099-C40C66FF867C}">
                  <a14:compatExt spid="_x0000_s21023"/>
                </a:ext>
                <a:ext uri="{FF2B5EF4-FFF2-40B4-BE49-F238E27FC236}">
                  <a16:creationId xmlns:a16="http://schemas.microsoft.com/office/drawing/2014/main" id="{00000000-0008-0000-0000-00001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881</xdr:row>
          <xdr:rowOff>12700</xdr:rowOff>
        </xdr:from>
        <xdr:to>
          <xdr:col>15</xdr:col>
          <xdr:colOff>546100</xdr:colOff>
          <xdr:row>882</xdr:row>
          <xdr:rowOff>19050</xdr:rowOff>
        </xdr:to>
        <xdr:sp macro="" textlink="">
          <xdr:nvSpPr>
            <xdr:cNvPr id="21024" name="Drop Down 1568" hidden="1">
              <a:extLst>
                <a:ext uri="{63B3BB69-23CF-44E3-9099-C40C66FF867C}">
                  <a14:compatExt spid="_x0000_s21024"/>
                </a:ext>
                <a:ext uri="{FF2B5EF4-FFF2-40B4-BE49-F238E27FC236}">
                  <a16:creationId xmlns:a16="http://schemas.microsoft.com/office/drawing/2014/main" id="{00000000-0008-0000-0000-00002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882</xdr:row>
          <xdr:rowOff>12700</xdr:rowOff>
        </xdr:from>
        <xdr:to>
          <xdr:col>15</xdr:col>
          <xdr:colOff>546100</xdr:colOff>
          <xdr:row>883</xdr:row>
          <xdr:rowOff>19050</xdr:rowOff>
        </xdr:to>
        <xdr:sp macro="" textlink="">
          <xdr:nvSpPr>
            <xdr:cNvPr id="21025" name="Drop Down 1569" hidden="1">
              <a:extLst>
                <a:ext uri="{63B3BB69-23CF-44E3-9099-C40C66FF867C}">
                  <a14:compatExt spid="_x0000_s21025"/>
                </a:ext>
                <a:ext uri="{FF2B5EF4-FFF2-40B4-BE49-F238E27FC236}">
                  <a16:creationId xmlns:a16="http://schemas.microsoft.com/office/drawing/2014/main" id="{00000000-0008-0000-0000-000021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883</xdr:row>
          <xdr:rowOff>12700</xdr:rowOff>
        </xdr:from>
        <xdr:to>
          <xdr:col>15</xdr:col>
          <xdr:colOff>546100</xdr:colOff>
          <xdr:row>884</xdr:row>
          <xdr:rowOff>19050</xdr:rowOff>
        </xdr:to>
        <xdr:sp macro="" textlink="">
          <xdr:nvSpPr>
            <xdr:cNvPr id="21026" name="Drop Down 1570" hidden="1">
              <a:extLst>
                <a:ext uri="{63B3BB69-23CF-44E3-9099-C40C66FF867C}">
                  <a14:compatExt spid="_x0000_s21026"/>
                </a:ext>
                <a:ext uri="{FF2B5EF4-FFF2-40B4-BE49-F238E27FC236}">
                  <a16:creationId xmlns:a16="http://schemas.microsoft.com/office/drawing/2014/main" id="{00000000-0008-0000-0000-000022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884</xdr:row>
          <xdr:rowOff>12700</xdr:rowOff>
        </xdr:from>
        <xdr:to>
          <xdr:col>15</xdr:col>
          <xdr:colOff>546100</xdr:colOff>
          <xdr:row>885</xdr:row>
          <xdr:rowOff>19050</xdr:rowOff>
        </xdr:to>
        <xdr:sp macro="" textlink="">
          <xdr:nvSpPr>
            <xdr:cNvPr id="21027" name="Drop Down 1571" hidden="1">
              <a:extLst>
                <a:ext uri="{63B3BB69-23CF-44E3-9099-C40C66FF867C}">
                  <a14:compatExt spid="_x0000_s21027"/>
                </a:ext>
                <a:ext uri="{FF2B5EF4-FFF2-40B4-BE49-F238E27FC236}">
                  <a16:creationId xmlns:a16="http://schemas.microsoft.com/office/drawing/2014/main" id="{00000000-0008-0000-0000-000023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885</xdr:row>
          <xdr:rowOff>12700</xdr:rowOff>
        </xdr:from>
        <xdr:to>
          <xdr:col>15</xdr:col>
          <xdr:colOff>546100</xdr:colOff>
          <xdr:row>886</xdr:row>
          <xdr:rowOff>19050</xdr:rowOff>
        </xdr:to>
        <xdr:sp macro="" textlink="">
          <xdr:nvSpPr>
            <xdr:cNvPr id="21028" name="Drop Down 1572" hidden="1">
              <a:extLst>
                <a:ext uri="{63B3BB69-23CF-44E3-9099-C40C66FF867C}">
                  <a14:compatExt spid="_x0000_s21028"/>
                </a:ext>
                <a:ext uri="{FF2B5EF4-FFF2-40B4-BE49-F238E27FC236}">
                  <a16:creationId xmlns:a16="http://schemas.microsoft.com/office/drawing/2014/main" id="{00000000-0008-0000-0000-000024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886</xdr:row>
          <xdr:rowOff>12700</xdr:rowOff>
        </xdr:from>
        <xdr:to>
          <xdr:col>15</xdr:col>
          <xdr:colOff>546100</xdr:colOff>
          <xdr:row>887</xdr:row>
          <xdr:rowOff>19050</xdr:rowOff>
        </xdr:to>
        <xdr:sp macro="" textlink="">
          <xdr:nvSpPr>
            <xdr:cNvPr id="21029" name="Drop Down 1573" hidden="1">
              <a:extLst>
                <a:ext uri="{63B3BB69-23CF-44E3-9099-C40C66FF867C}">
                  <a14:compatExt spid="_x0000_s21029"/>
                </a:ext>
                <a:ext uri="{FF2B5EF4-FFF2-40B4-BE49-F238E27FC236}">
                  <a16:creationId xmlns:a16="http://schemas.microsoft.com/office/drawing/2014/main" id="{00000000-0008-0000-0000-000025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887</xdr:row>
          <xdr:rowOff>12700</xdr:rowOff>
        </xdr:from>
        <xdr:to>
          <xdr:col>15</xdr:col>
          <xdr:colOff>546100</xdr:colOff>
          <xdr:row>888</xdr:row>
          <xdr:rowOff>19050</xdr:rowOff>
        </xdr:to>
        <xdr:sp macro="" textlink="">
          <xdr:nvSpPr>
            <xdr:cNvPr id="21030" name="Drop Down 1574" hidden="1">
              <a:extLst>
                <a:ext uri="{63B3BB69-23CF-44E3-9099-C40C66FF867C}">
                  <a14:compatExt spid="_x0000_s21030"/>
                </a:ext>
                <a:ext uri="{FF2B5EF4-FFF2-40B4-BE49-F238E27FC236}">
                  <a16:creationId xmlns:a16="http://schemas.microsoft.com/office/drawing/2014/main" id="{00000000-0008-0000-0000-000026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888</xdr:row>
          <xdr:rowOff>12700</xdr:rowOff>
        </xdr:from>
        <xdr:to>
          <xdr:col>15</xdr:col>
          <xdr:colOff>546100</xdr:colOff>
          <xdr:row>889</xdr:row>
          <xdr:rowOff>19050</xdr:rowOff>
        </xdr:to>
        <xdr:sp macro="" textlink="">
          <xdr:nvSpPr>
            <xdr:cNvPr id="21031" name="Drop Down 1575" hidden="1">
              <a:extLst>
                <a:ext uri="{63B3BB69-23CF-44E3-9099-C40C66FF867C}">
                  <a14:compatExt spid="_x0000_s21031"/>
                </a:ext>
                <a:ext uri="{FF2B5EF4-FFF2-40B4-BE49-F238E27FC236}">
                  <a16:creationId xmlns:a16="http://schemas.microsoft.com/office/drawing/2014/main" id="{00000000-0008-0000-0000-000027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889</xdr:row>
          <xdr:rowOff>12700</xdr:rowOff>
        </xdr:from>
        <xdr:to>
          <xdr:col>15</xdr:col>
          <xdr:colOff>546100</xdr:colOff>
          <xdr:row>890</xdr:row>
          <xdr:rowOff>19050</xdr:rowOff>
        </xdr:to>
        <xdr:sp macro="" textlink="">
          <xdr:nvSpPr>
            <xdr:cNvPr id="21032" name="Drop Down 1576" hidden="1">
              <a:extLst>
                <a:ext uri="{63B3BB69-23CF-44E3-9099-C40C66FF867C}">
                  <a14:compatExt spid="_x0000_s21032"/>
                </a:ext>
                <a:ext uri="{FF2B5EF4-FFF2-40B4-BE49-F238E27FC236}">
                  <a16:creationId xmlns:a16="http://schemas.microsoft.com/office/drawing/2014/main" id="{00000000-0008-0000-0000-000028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890</xdr:row>
          <xdr:rowOff>12700</xdr:rowOff>
        </xdr:from>
        <xdr:to>
          <xdr:col>15</xdr:col>
          <xdr:colOff>546100</xdr:colOff>
          <xdr:row>891</xdr:row>
          <xdr:rowOff>19050</xdr:rowOff>
        </xdr:to>
        <xdr:sp macro="" textlink="">
          <xdr:nvSpPr>
            <xdr:cNvPr id="21033" name="Drop Down 1577" hidden="1">
              <a:extLst>
                <a:ext uri="{63B3BB69-23CF-44E3-9099-C40C66FF867C}">
                  <a14:compatExt spid="_x0000_s21033"/>
                </a:ext>
                <a:ext uri="{FF2B5EF4-FFF2-40B4-BE49-F238E27FC236}">
                  <a16:creationId xmlns:a16="http://schemas.microsoft.com/office/drawing/2014/main" id="{00000000-0008-0000-0000-000029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891</xdr:row>
          <xdr:rowOff>12700</xdr:rowOff>
        </xdr:from>
        <xdr:to>
          <xdr:col>15</xdr:col>
          <xdr:colOff>546100</xdr:colOff>
          <xdr:row>892</xdr:row>
          <xdr:rowOff>19050</xdr:rowOff>
        </xdr:to>
        <xdr:sp macro="" textlink="">
          <xdr:nvSpPr>
            <xdr:cNvPr id="21034" name="Drop Down 1578" hidden="1">
              <a:extLst>
                <a:ext uri="{63B3BB69-23CF-44E3-9099-C40C66FF867C}">
                  <a14:compatExt spid="_x0000_s21034"/>
                </a:ext>
                <a:ext uri="{FF2B5EF4-FFF2-40B4-BE49-F238E27FC236}">
                  <a16:creationId xmlns:a16="http://schemas.microsoft.com/office/drawing/2014/main" id="{00000000-0008-0000-0000-00002A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892</xdr:row>
          <xdr:rowOff>12700</xdr:rowOff>
        </xdr:from>
        <xdr:to>
          <xdr:col>15</xdr:col>
          <xdr:colOff>546100</xdr:colOff>
          <xdr:row>893</xdr:row>
          <xdr:rowOff>19050</xdr:rowOff>
        </xdr:to>
        <xdr:sp macro="" textlink="">
          <xdr:nvSpPr>
            <xdr:cNvPr id="21035" name="Drop Down 1579" hidden="1">
              <a:extLst>
                <a:ext uri="{63B3BB69-23CF-44E3-9099-C40C66FF867C}">
                  <a14:compatExt spid="_x0000_s21035"/>
                </a:ext>
                <a:ext uri="{FF2B5EF4-FFF2-40B4-BE49-F238E27FC236}">
                  <a16:creationId xmlns:a16="http://schemas.microsoft.com/office/drawing/2014/main" id="{00000000-0008-0000-0000-00002B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893</xdr:row>
          <xdr:rowOff>12700</xdr:rowOff>
        </xdr:from>
        <xdr:to>
          <xdr:col>15</xdr:col>
          <xdr:colOff>546100</xdr:colOff>
          <xdr:row>894</xdr:row>
          <xdr:rowOff>19050</xdr:rowOff>
        </xdr:to>
        <xdr:sp macro="" textlink="">
          <xdr:nvSpPr>
            <xdr:cNvPr id="21036" name="Drop Down 1580" hidden="1">
              <a:extLst>
                <a:ext uri="{63B3BB69-23CF-44E3-9099-C40C66FF867C}">
                  <a14:compatExt spid="_x0000_s21036"/>
                </a:ext>
                <a:ext uri="{FF2B5EF4-FFF2-40B4-BE49-F238E27FC236}">
                  <a16:creationId xmlns:a16="http://schemas.microsoft.com/office/drawing/2014/main" id="{00000000-0008-0000-0000-00002C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894</xdr:row>
          <xdr:rowOff>12700</xdr:rowOff>
        </xdr:from>
        <xdr:to>
          <xdr:col>15</xdr:col>
          <xdr:colOff>546100</xdr:colOff>
          <xdr:row>895</xdr:row>
          <xdr:rowOff>19050</xdr:rowOff>
        </xdr:to>
        <xdr:sp macro="" textlink="">
          <xdr:nvSpPr>
            <xdr:cNvPr id="21037" name="Drop Down 1581" hidden="1">
              <a:extLst>
                <a:ext uri="{63B3BB69-23CF-44E3-9099-C40C66FF867C}">
                  <a14:compatExt spid="_x0000_s21037"/>
                </a:ext>
                <a:ext uri="{FF2B5EF4-FFF2-40B4-BE49-F238E27FC236}">
                  <a16:creationId xmlns:a16="http://schemas.microsoft.com/office/drawing/2014/main" id="{00000000-0008-0000-0000-00002D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895</xdr:row>
          <xdr:rowOff>12700</xdr:rowOff>
        </xdr:from>
        <xdr:to>
          <xdr:col>15</xdr:col>
          <xdr:colOff>546100</xdr:colOff>
          <xdr:row>896</xdr:row>
          <xdr:rowOff>19050</xdr:rowOff>
        </xdr:to>
        <xdr:sp macro="" textlink="">
          <xdr:nvSpPr>
            <xdr:cNvPr id="21038" name="Drop Down 1582" hidden="1">
              <a:extLst>
                <a:ext uri="{63B3BB69-23CF-44E3-9099-C40C66FF867C}">
                  <a14:compatExt spid="_x0000_s21038"/>
                </a:ext>
                <a:ext uri="{FF2B5EF4-FFF2-40B4-BE49-F238E27FC236}">
                  <a16:creationId xmlns:a16="http://schemas.microsoft.com/office/drawing/2014/main" id="{00000000-0008-0000-0000-00002E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896</xdr:row>
          <xdr:rowOff>12700</xdr:rowOff>
        </xdr:from>
        <xdr:to>
          <xdr:col>15</xdr:col>
          <xdr:colOff>546100</xdr:colOff>
          <xdr:row>897</xdr:row>
          <xdr:rowOff>19050</xdr:rowOff>
        </xdr:to>
        <xdr:sp macro="" textlink="">
          <xdr:nvSpPr>
            <xdr:cNvPr id="21039" name="Drop Down 1583" hidden="1">
              <a:extLst>
                <a:ext uri="{63B3BB69-23CF-44E3-9099-C40C66FF867C}">
                  <a14:compatExt spid="_x0000_s21039"/>
                </a:ext>
                <a:ext uri="{FF2B5EF4-FFF2-40B4-BE49-F238E27FC236}">
                  <a16:creationId xmlns:a16="http://schemas.microsoft.com/office/drawing/2014/main" id="{00000000-0008-0000-0000-00002F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897</xdr:row>
          <xdr:rowOff>12700</xdr:rowOff>
        </xdr:from>
        <xdr:to>
          <xdr:col>15</xdr:col>
          <xdr:colOff>546100</xdr:colOff>
          <xdr:row>898</xdr:row>
          <xdr:rowOff>12700</xdr:rowOff>
        </xdr:to>
        <xdr:sp macro="" textlink="">
          <xdr:nvSpPr>
            <xdr:cNvPr id="21040" name="Drop Down 1584" hidden="1">
              <a:extLst>
                <a:ext uri="{63B3BB69-23CF-44E3-9099-C40C66FF867C}">
                  <a14:compatExt spid="_x0000_s21040"/>
                </a:ext>
                <a:ext uri="{FF2B5EF4-FFF2-40B4-BE49-F238E27FC236}">
                  <a16:creationId xmlns:a16="http://schemas.microsoft.com/office/drawing/2014/main" id="{00000000-0008-0000-0000-0000305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2"/>
  <dimension ref="A1:AX1274"/>
  <sheetViews>
    <sheetView showGridLines="0" tabSelected="1" topLeftCell="B1" zoomScale="115" zoomScaleNormal="115" zoomScaleSheetLayoutView="100" workbookViewId="0">
      <selection activeCell="E3" sqref="E3"/>
    </sheetView>
  </sheetViews>
  <sheetFormatPr defaultColWidth="10" defaultRowHeight="11.5" x14ac:dyDescent="0.25"/>
  <cols>
    <col min="1" max="1" width="9" style="6" customWidth="1"/>
    <col min="2" max="2" width="4.1796875" style="6" customWidth="1"/>
    <col min="3" max="3" width="11" style="6" customWidth="1"/>
    <col min="4" max="4" width="6" style="6" customWidth="1"/>
    <col min="5" max="5" width="8.453125" style="6" customWidth="1"/>
    <col min="6" max="6" width="10.26953125" style="6" customWidth="1"/>
    <col min="7" max="7" width="7.26953125" style="6" customWidth="1"/>
    <col min="8" max="8" width="8" style="6" customWidth="1"/>
    <col min="9" max="9" width="7.453125" style="6" customWidth="1"/>
    <col min="10" max="10" width="10" style="6" customWidth="1"/>
    <col min="11" max="11" width="6.1796875" style="6" customWidth="1"/>
    <col min="12" max="12" width="8.81640625" style="6" customWidth="1"/>
    <col min="13" max="13" width="6.26953125" style="6" customWidth="1"/>
    <col min="14" max="14" width="8.26953125" style="6" customWidth="1"/>
    <col min="15" max="15" width="7.7265625" style="6" customWidth="1"/>
    <col min="16" max="16" width="8.453125" style="6" customWidth="1"/>
    <col min="17" max="17" width="8.26953125" style="6" customWidth="1"/>
    <col min="18" max="18" width="10.26953125" style="6" bestFit="1" customWidth="1"/>
    <col min="19" max="19" width="0.1796875" style="6" customWidth="1"/>
    <col min="20" max="21" width="5" style="6" hidden="1" customWidth="1"/>
    <col min="22" max="22" width="5.54296875" style="6" hidden="1" customWidth="1"/>
    <col min="23" max="23" width="9.81640625" style="6" hidden="1" customWidth="1"/>
    <col min="24" max="24" width="5.54296875" style="6" hidden="1" customWidth="1"/>
    <col min="25" max="25" width="5" style="6" hidden="1" customWidth="1"/>
    <col min="26" max="26" width="11.1796875" style="6" hidden="1" customWidth="1"/>
    <col min="27" max="27" width="12.453125" style="6" hidden="1" customWidth="1"/>
    <col min="28" max="28" width="10.1796875" style="6" hidden="1" customWidth="1"/>
    <col min="29" max="29" width="11.81640625" style="6" hidden="1" customWidth="1"/>
    <col min="30" max="30" width="17.54296875" style="6" hidden="1" customWidth="1"/>
    <col min="31" max="31" width="15.453125" style="6" hidden="1" customWidth="1"/>
    <col min="32" max="32" width="12.453125" style="6" hidden="1" customWidth="1"/>
    <col min="33" max="33" width="5.54296875" style="6" hidden="1" customWidth="1"/>
    <col min="34" max="34" width="14.54296875" style="6" hidden="1" customWidth="1"/>
    <col min="35" max="37" width="10.453125" style="6" hidden="1" customWidth="1"/>
    <col min="38" max="38" width="14.26953125" style="6" hidden="1" customWidth="1"/>
    <col min="39" max="49" width="0" style="6" hidden="1" customWidth="1"/>
    <col min="50" max="50" width="10" style="6" hidden="1" customWidth="1"/>
    <col min="51" max="16384" width="10" style="6"/>
  </cols>
  <sheetData>
    <row r="1" spans="1:47" x14ac:dyDescent="0.25">
      <c r="A1" s="830"/>
      <c r="B1" s="831"/>
      <c r="C1" s="831"/>
      <c r="D1" s="832"/>
      <c r="E1" s="830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2"/>
    </row>
    <row r="2" spans="1:47" x14ac:dyDescent="0.25">
      <c r="A2" s="833"/>
      <c r="B2" s="834"/>
      <c r="C2" s="834"/>
      <c r="D2" s="835"/>
      <c r="E2" s="833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73"/>
    </row>
    <row r="3" spans="1:47" x14ac:dyDescent="0.25">
      <c r="A3" s="833"/>
      <c r="B3" s="834"/>
      <c r="C3" s="834"/>
      <c r="D3" s="835"/>
      <c r="E3" s="833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73"/>
    </row>
    <row r="4" spans="1:47" ht="15" customHeight="1" x14ac:dyDescent="0.25">
      <c r="A4" s="903" t="s">
        <v>220</v>
      </c>
      <c r="B4" s="904"/>
      <c r="C4" s="904"/>
      <c r="D4" s="905"/>
      <c r="E4" s="833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  <c r="R4" s="873"/>
    </row>
    <row r="5" spans="1:47" ht="15" customHeight="1" x14ac:dyDescent="0.25">
      <c r="A5" s="903" t="s">
        <v>420</v>
      </c>
      <c r="B5" s="904"/>
      <c r="C5" s="904"/>
      <c r="D5" s="905"/>
      <c r="E5" s="833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73"/>
    </row>
    <row r="6" spans="1:47" ht="15" customHeight="1" x14ac:dyDescent="0.25">
      <c r="A6" s="903" t="s">
        <v>425</v>
      </c>
      <c r="B6" s="904"/>
      <c r="C6" s="904"/>
      <c r="D6" s="905"/>
      <c r="E6" s="833"/>
      <c r="F6" s="1290" t="s">
        <v>494</v>
      </c>
      <c r="G6" s="1290"/>
      <c r="H6" s="1290"/>
      <c r="I6" s="1290"/>
      <c r="J6" s="1290"/>
      <c r="K6" s="1290"/>
      <c r="L6" s="1290"/>
      <c r="M6" s="1290"/>
      <c r="N6" s="1290"/>
      <c r="O6" s="1290"/>
      <c r="P6" s="1290"/>
      <c r="Q6" s="1290"/>
      <c r="R6" s="873"/>
    </row>
    <row r="7" spans="1:47" ht="15" customHeight="1" x14ac:dyDescent="0.25">
      <c r="A7" s="980" t="s">
        <v>424</v>
      </c>
      <c r="B7" s="981"/>
      <c r="C7" s="981"/>
      <c r="D7" s="982"/>
      <c r="E7" s="833"/>
      <c r="F7" s="1290"/>
      <c r="G7" s="1290"/>
      <c r="H7" s="1290"/>
      <c r="I7" s="1290"/>
      <c r="J7" s="1290"/>
      <c r="K7" s="1290"/>
      <c r="L7" s="1290"/>
      <c r="M7" s="1290"/>
      <c r="N7" s="1290"/>
      <c r="O7" s="1290"/>
      <c r="P7" s="1290"/>
      <c r="Q7" s="1290"/>
      <c r="R7" s="873"/>
    </row>
    <row r="8" spans="1:47" s="87" customFormat="1" ht="15" customHeight="1" x14ac:dyDescent="0.35">
      <c r="A8" s="903" t="s">
        <v>349</v>
      </c>
      <c r="B8" s="904"/>
      <c r="C8" s="904"/>
      <c r="D8" s="905"/>
      <c r="E8" s="836"/>
      <c r="F8" s="1290"/>
      <c r="G8" s="1290"/>
      <c r="H8" s="1290"/>
      <c r="I8" s="1290"/>
      <c r="J8" s="1290"/>
      <c r="K8" s="1290"/>
      <c r="L8" s="1290"/>
      <c r="M8" s="1290"/>
      <c r="N8" s="1290"/>
      <c r="O8" s="1290"/>
      <c r="P8" s="1290"/>
      <c r="Q8" s="1290"/>
      <c r="R8" s="874"/>
    </row>
    <row r="9" spans="1:47" s="87" customFormat="1" ht="15" customHeight="1" x14ac:dyDescent="0.35">
      <c r="A9" s="983" t="s">
        <v>373</v>
      </c>
      <c r="B9" s="984"/>
      <c r="C9" s="984"/>
      <c r="D9" s="985"/>
      <c r="E9" s="836"/>
      <c r="F9" s="1290"/>
      <c r="G9" s="1290"/>
      <c r="H9" s="1290"/>
      <c r="I9" s="1290"/>
      <c r="J9" s="1290"/>
      <c r="K9" s="1290"/>
      <c r="L9" s="1290"/>
      <c r="M9" s="1290"/>
      <c r="N9" s="1290"/>
      <c r="O9" s="1290"/>
      <c r="P9" s="1290"/>
      <c r="Q9" s="1290"/>
      <c r="R9" s="875"/>
    </row>
    <row r="10" spans="1:47" s="87" customFormat="1" ht="15" customHeight="1" x14ac:dyDescent="0.35">
      <c r="A10" s="983"/>
      <c r="B10" s="984"/>
      <c r="C10" s="984"/>
      <c r="D10" s="985"/>
      <c r="E10" s="838"/>
      <c r="F10" s="839"/>
      <c r="G10" s="839"/>
      <c r="H10" s="839"/>
      <c r="I10" s="839"/>
      <c r="J10" s="839"/>
      <c r="K10" s="839"/>
      <c r="L10" s="839"/>
      <c r="M10" s="951"/>
      <c r="N10" s="951"/>
      <c r="O10" s="950"/>
      <c r="P10" s="950"/>
      <c r="Q10" s="840"/>
      <c r="R10" s="837"/>
    </row>
    <row r="11" spans="1:47" s="87" customFormat="1" ht="15" customHeight="1" x14ac:dyDescent="0.35">
      <c r="A11" s="1112" t="s">
        <v>421</v>
      </c>
      <c r="B11" s="1113"/>
      <c r="C11" s="1113"/>
      <c r="D11" s="1114"/>
      <c r="E11" s="836"/>
      <c r="F11" s="841"/>
      <c r="G11" s="841"/>
      <c r="H11" s="841"/>
      <c r="I11" s="841"/>
      <c r="J11" s="841"/>
      <c r="K11" s="841"/>
      <c r="L11" s="841"/>
      <c r="M11" s="951"/>
      <c r="N11" s="951"/>
      <c r="O11" s="950"/>
      <c r="P11" s="950"/>
      <c r="Q11" s="840"/>
      <c r="R11" s="837"/>
    </row>
    <row r="12" spans="1:47" s="816" customFormat="1" ht="15" customHeight="1" x14ac:dyDescent="0.25">
      <c r="A12" s="952" t="s">
        <v>232</v>
      </c>
      <c r="B12" s="953"/>
      <c r="C12" s="953"/>
      <c r="D12" s="954"/>
      <c r="E12" s="958" t="s">
        <v>323</v>
      </c>
      <c r="F12" s="959"/>
      <c r="G12" s="842"/>
      <c r="H12" s="843"/>
      <c r="I12" s="843"/>
      <c r="J12" s="843"/>
      <c r="K12" s="843"/>
      <c r="L12" s="843"/>
      <c r="M12" s="1145"/>
      <c r="N12" s="1145"/>
      <c r="O12" s="962"/>
      <c r="P12" s="962"/>
      <c r="Q12" s="844"/>
      <c r="R12" s="845"/>
      <c r="AJ12" s="817"/>
      <c r="AK12" s="817"/>
      <c r="AL12" s="817"/>
      <c r="AM12" s="817"/>
      <c r="AN12" s="817"/>
      <c r="AO12" s="817"/>
      <c r="AP12" s="817"/>
      <c r="AQ12" s="817"/>
      <c r="AR12" s="817"/>
      <c r="AS12" s="817"/>
      <c r="AT12" s="817"/>
      <c r="AU12" s="817"/>
    </row>
    <row r="13" spans="1:47" s="818" customFormat="1" ht="15" customHeight="1" x14ac:dyDescent="0.25">
      <c r="A13" s="952" t="s">
        <v>233</v>
      </c>
      <c r="B13" s="953"/>
      <c r="C13" s="953"/>
      <c r="D13" s="954"/>
      <c r="E13" s="958" t="s">
        <v>319</v>
      </c>
      <c r="F13" s="959"/>
      <c r="G13" s="842"/>
      <c r="H13" s="843"/>
      <c r="I13" s="843"/>
      <c r="J13" s="843"/>
      <c r="K13" s="843"/>
      <c r="L13" s="843"/>
      <c r="M13" s="1145"/>
      <c r="N13" s="1145"/>
      <c r="O13" s="962"/>
      <c r="P13" s="962"/>
      <c r="Q13" s="846"/>
      <c r="R13" s="847"/>
      <c r="AJ13" s="817"/>
      <c r="AK13" s="817"/>
      <c r="AL13" s="817"/>
      <c r="AM13" s="817"/>
      <c r="AN13" s="817"/>
      <c r="AO13" s="817"/>
      <c r="AP13" s="817"/>
      <c r="AQ13" s="817"/>
      <c r="AR13" s="817"/>
      <c r="AS13" s="817"/>
      <c r="AT13" s="817"/>
      <c r="AU13" s="817"/>
    </row>
    <row r="14" spans="1:47" s="83" customFormat="1" ht="15" customHeight="1" x14ac:dyDescent="0.5">
      <c r="A14" s="903" t="s">
        <v>234</v>
      </c>
      <c r="B14" s="904"/>
      <c r="C14" s="904"/>
      <c r="D14" s="905"/>
      <c r="E14" s="960" t="s">
        <v>222</v>
      </c>
      <c r="F14" s="961"/>
      <c r="G14" s="961"/>
      <c r="H14" s="841"/>
      <c r="I14" s="841"/>
      <c r="J14" s="841"/>
      <c r="K14" s="841"/>
      <c r="L14" s="841"/>
      <c r="M14" s="951"/>
      <c r="N14" s="951"/>
      <c r="O14" s="950"/>
      <c r="P14" s="950"/>
      <c r="Q14" s="848"/>
      <c r="R14" s="849"/>
      <c r="AJ14" s="815"/>
      <c r="AK14" s="815"/>
      <c r="AL14" s="815"/>
      <c r="AM14" s="815"/>
      <c r="AN14" s="815"/>
      <c r="AO14" s="815"/>
      <c r="AP14" s="815"/>
      <c r="AQ14" s="815"/>
      <c r="AR14" s="815"/>
      <c r="AS14" s="815"/>
      <c r="AT14" s="815"/>
      <c r="AU14" s="815"/>
    </row>
    <row r="15" spans="1:47" s="83" customFormat="1" ht="15" customHeight="1" x14ac:dyDescent="0.25">
      <c r="A15" s="1112" t="s">
        <v>350</v>
      </c>
      <c r="B15" s="1113"/>
      <c r="C15" s="1113"/>
      <c r="D15" s="1114"/>
      <c r="E15" s="956" t="s">
        <v>223</v>
      </c>
      <c r="F15" s="957"/>
      <c r="G15" s="957"/>
      <c r="H15" s="841"/>
      <c r="I15" s="841"/>
      <c r="J15" s="841"/>
      <c r="K15" s="841"/>
      <c r="L15" s="841"/>
      <c r="M15" s="951"/>
      <c r="N15" s="951"/>
      <c r="O15" s="950"/>
      <c r="P15" s="950"/>
      <c r="Q15" s="848"/>
      <c r="R15" s="849"/>
    </row>
    <row r="16" spans="1:47" s="83" customFormat="1" ht="15" customHeight="1" x14ac:dyDescent="0.25">
      <c r="A16" s="903" t="s">
        <v>247</v>
      </c>
      <c r="B16" s="904"/>
      <c r="C16" s="904"/>
      <c r="D16" s="905"/>
      <c r="E16" s="956" t="s">
        <v>221</v>
      </c>
      <c r="F16" s="957"/>
      <c r="G16" s="957"/>
      <c r="H16" s="841"/>
      <c r="I16" s="841"/>
      <c r="J16" s="841"/>
      <c r="K16" s="841"/>
      <c r="L16" s="841"/>
      <c r="M16" s="951"/>
      <c r="N16" s="951"/>
      <c r="O16" s="950"/>
      <c r="P16" s="950"/>
      <c r="Q16" s="848"/>
      <c r="R16" s="849"/>
    </row>
    <row r="17" spans="1:18" s="83" customFormat="1" ht="15" customHeight="1" x14ac:dyDescent="0.25">
      <c r="A17" s="903" t="s">
        <v>235</v>
      </c>
      <c r="B17" s="904"/>
      <c r="C17" s="904"/>
      <c r="D17" s="905"/>
      <c r="E17" s="850"/>
      <c r="F17" s="851"/>
      <c r="G17" s="851"/>
      <c r="H17" s="841"/>
      <c r="I17" s="841"/>
      <c r="J17" s="841"/>
      <c r="K17" s="841"/>
      <c r="L17" s="841"/>
      <c r="M17" s="951"/>
      <c r="N17" s="951"/>
      <c r="O17" s="950"/>
      <c r="P17" s="950"/>
      <c r="Q17" s="848"/>
      <c r="R17" s="849"/>
    </row>
    <row r="18" spans="1:18" s="83" customFormat="1" ht="15" customHeight="1" x14ac:dyDescent="0.25">
      <c r="A18" s="903" t="s">
        <v>422</v>
      </c>
      <c r="B18" s="904"/>
      <c r="C18" s="904"/>
      <c r="D18" s="905"/>
      <c r="E18" s="836"/>
      <c r="F18" s="841"/>
      <c r="G18" s="841"/>
      <c r="H18" s="841"/>
      <c r="I18" s="841"/>
      <c r="J18" s="841"/>
      <c r="K18" s="841"/>
      <c r="L18" s="841"/>
      <c r="M18" s="951"/>
      <c r="N18" s="951"/>
      <c r="O18" s="950"/>
      <c r="P18" s="950"/>
      <c r="Q18" s="848"/>
      <c r="R18" s="849"/>
    </row>
    <row r="19" spans="1:18" s="83" customFormat="1" ht="15" customHeight="1" x14ac:dyDescent="0.25">
      <c r="A19" s="903" t="s">
        <v>236</v>
      </c>
      <c r="B19" s="904"/>
      <c r="C19" s="904"/>
      <c r="D19" s="905"/>
      <c r="E19" s="836"/>
      <c r="F19" s="841"/>
      <c r="G19" s="841"/>
      <c r="H19" s="841"/>
      <c r="I19" s="841"/>
      <c r="J19" s="841"/>
      <c r="K19" s="841"/>
      <c r="L19" s="841"/>
      <c r="M19" s="951"/>
      <c r="N19" s="951"/>
      <c r="O19" s="950"/>
      <c r="P19" s="950"/>
      <c r="Q19" s="848"/>
      <c r="R19" s="849"/>
    </row>
    <row r="20" spans="1:18" s="83" customFormat="1" ht="15" customHeight="1" x14ac:dyDescent="0.25">
      <c r="A20" s="988" t="s">
        <v>423</v>
      </c>
      <c r="B20" s="989"/>
      <c r="C20" s="989"/>
      <c r="D20" s="990"/>
      <c r="E20" s="836"/>
      <c r="F20" s="841"/>
      <c r="G20" s="841"/>
      <c r="H20" s="841"/>
      <c r="I20" s="841"/>
      <c r="J20" s="841"/>
      <c r="K20" s="841"/>
      <c r="L20" s="841"/>
      <c r="M20" s="951"/>
      <c r="N20" s="951"/>
      <c r="O20" s="950"/>
      <c r="P20" s="950"/>
      <c r="Q20" s="848"/>
      <c r="R20" s="849"/>
    </row>
    <row r="21" spans="1:18" s="83" customFormat="1" ht="15" customHeight="1" x14ac:dyDescent="0.25">
      <c r="A21" s="903" t="s">
        <v>237</v>
      </c>
      <c r="B21" s="904"/>
      <c r="C21" s="904"/>
      <c r="D21" s="905"/>
      <c r="E21" s="836"/>
      <c r="F21" s="841"/>
      <c r="G21" s="841"/>
      <c r="H21" s="841"/>
      <c r="I21" s="841"/>
      <c r="J21" s="841"/>
      <c r="K21" s="841"/>
      <c r="L21" s="841"/>
      <c r="M21" s="951"/>
      <c r="N21" s="951"/>
      <c r="O21" s="950"/>
      <c r="P21" s="950"/>
      <c r="Q21" s="848"/>
      <c r="R21" s="849"/>
    </row>
    <row r="22" spans="1:18" s="83" customFormat="1" ht="15" customHeight="1" x14ac:dyDescent="0.25">
      <c r="A22" s="903" t="s">
        <v>238</v>
      </c>
      <c r="B22" s="904"/>
      <c r="C22" s="904"/>
      <c r="D22" s="905"/>
      <c r="E22" s="836"/>
      <c r="F22" s="841"/>
      <c r="G22" s="841"/>
      <c r="H22" s="841"/>
      <c r="I22" s="841"/>
      <c r="J22" s="841"/>
      <c r="K22" s="841"/>
      <c r="L22" s="841"/>
      <c r="M22" s="951"/>
      <c r="N22" s="951"/>
      <c r="O22" s="950"/>
      <c r="P22" s="950"/>
      <c r="Q22" s="841"/>
      <c r="R22" s="852"/>
    </row>
    <row r="23" spans="1:18" s="83" customFormat="1" ht="15" customHeight="1" x14ac:dyDescent="0.25">
      <c r="A23" s="903" t="s">
        <v>239</v>
      </c>
      <c r="B23" s="904"/>
      <c r="C23" s="904"/>
      <c r="D23" s="905"/>
      <c r="E23" s="836"/>
      <c r="F23" s="841"/>
      <c r="G23" s="841"/>
      <c r="H23" s="841"/>
      <c r="I23" s="841"/>
      <c r="J23" s="841"/>
      <c r="K23" s="841"/>
      <c r="L23" s="841"/>
      <c r="M23" s="951"/>
      <c r="N23" s="951"/>
      <c r="O23" s="950"/>
      <c r="P23" s="950"/>
      <c r="Q23" s="841"/>
      <c r="R23" s="849"/>
    </row>
    <row r="24" spans="1:18" s="83" customFormat="1" ht="15" customHeight="1" x14ac:dyDescent="0.25">
      <c r="A24" s="903" t="s">
        <v>240</v>
      </c>
      <c r="B24" s="904"/>
      <c r="C24" s="904"/>
      <c r="D24" s="905"/>
      <c r="E24" s="836"/>
      <c r="F24" s="841"/>
      <c r="G24" s="841"/>
      <c r="H24" s="841"/>
      <c r="I24" s="841"/>
      <c r="J24" s="841"/>
      <c r="K24" s="841"/>
      <c r="L24" s="841"/>
      <c r="M24" s="853"/>
      <c r="N24" s="853"/>
      <c r="O24" s="853"/>
      <c r="P24" s="853"/>
      <c r="Q24" s="841"/>
      <c r="R24" s="849"/>
    </row>
    <row r="25" spans="1:18" s="83" customFormat="1" ht="15" customHeight="1" x14ac:dyDescent="0.25">
      <c r="A25" s="903" t="s">
        <v>241</v>
      </c>
      <c r="B25" s="904"/>
      <c r="C25" s="904"/>
      <c r="D25" s="905"/>
      <c r="E25" s="836"/>
      <c r="F25" s="841"/>
      <c r="G25" s="841"/>
      <c r="H25" s="841"/>
      <c r="I25" s="841"/>
      <c r="J25" s="841"/>
      <c r="K25" s="841"/>
      <c r="L25" s="841"/>
      <c r="M25" s="841"/>
      <c r="N25" s="841"/>
      <c r="O25" s="841"/>
      <c r="P25" s="841"/>
      <c r="Q25" s="848"/>
      <c r="R25" s="849"/>
    </row>
    <row r="26" spans="1:18" s="83" customFormat="1" ht="15" customHeight="1" x14ac:dyDescent="0.25">
      <c r="A26" s="903" t="s">
        <v>242</v>
      </c>
      <c r="B26" s="904"/>
      <c r="C26" s="904"/>
      <c r="D26" s="905"/>
      <c r="E26" s="836"/>
      <c r="F26" s="841"/>
      <c r="G26" s="841"/>
      <c r="H26" s="841"/>
      <c r="I26" s="841"/>
      <c r="J26" s="841"/>
      <c r="K26" s="841"/>
      <c r="L26" s="841"/>
      <c r="M26" s="841"/>
      <c r="N26" s="841"/>
      <c r="O26" s="854"/>
      <c r="P26" s="854"/>
      <c r="Q26" s="854"/>
      <c r="R26" s="855"/>
    </row>
    <row r="27" spans="1:18" s="83" customFormat="1" ht="15" customHeight="1" x14ac:dyDescent="0.35">
      <c r="A27" s="980" t="s">
        <v>378</v>
      </c>
      <c r="B27" s="981"/>
      <c r="C27" s="981"/>
      <c r="D27" s="982"/>
      <c r="E27" s="836"/>
      <c r="F27" s="841"/>
      <c r="G27" s="841"/>
      <c r="H27" s="841"/>
      <c r="I27" s="955"/>
      <c r="J27" s="955"/>
      <c r="K27" s="955"/>
      <c r="L27" s="955"/>
      <c r="M27" s="955"/>
      <c r="N27" s="856"/>
      <c r="O27" s="857"/>
      <c r="P27" s="841"/>
      <c r="Q27" s="848"/>
      <c r="R27" s="849"/>
    </row>
    <row r="28" spans="1:18" s="83" customFormat="1" ht="15" customHeight="1" x14ac:dyDescent="0.25">
      <c r="A28" s="903" t="s">
        <v>243</v>
      </c>
      <c r="B28" s="904"/>
      <c r="C28" s="904"/>
      <c r="D28" s="905"/>
      <c r="E28" s="858"/>
      <c r="F28" s="859"/>
      <c r="G28" s="859"/>
      <c r="H28" s="859"/>
      <c r="I28" s="859"/>
      <c r="J28" s="841"/>
      <c r="K28" s="841"/>
      <c r="L28" s="841"/>
      <c r="M28" s="841"/>
      <c r="N28" s="860"/>
      <c r="O28" s="904"/>
      <c r="P28" s="904"/>
      <c r="Q28" s="848"/>
      <c r="R28" s="849"/>
    </row>
    <row r="29" spans="1:18" s="83" customFormat="1" ht="15" customHeight="1" x14ac:dyDescent="0.25">
      <c r="A29" s="988" t="s">
        <v>244</v>
      </c>
      <c r="B29" s="989"/>
      <c r="C29" s="989"/>
      <c r="D29" s="990"/>
      <c r="E29" s="861"/>
      <c r="F29" s="859"/>
      <c r="G29" s="859"/>
      <c r="H29" s="859"/>
      <c r="I29" s="859"/>
      <c r="J29" s="841"/>
      <c r="K29" s="841"/>
      <c r="L29" s="841"/>
      <c r="M29" s="841"/>
      <c r="N29" s="860"/>
      <c r="O29" s="1153"/>
      <c r="P29" s="1153"/>
      <c r="Q29" s="848"/>
      <c r="R29" s="849"/>
    </row>
    <row r="30" spans="1:18" s="83" customFormat="1" ht="15" customHeight="1" x14ac:dyDescent="0.25">
      <c r="A30" s="903" t="s">
        <v>245</v>
      </c>
      <c r="B30" s="904"/>
      <c r="C30" s="904"/>
      <c r="D30" s="905"/>
      <c r="E30" s="861"/>
      <c r="F30" s="859"/>
      <c r="G30" s="859"/>
      <c r="H30" s="859"/>
      <c r="I30" s="859"/>
      <c r="J30" s="841"/>
      <c r="K30" s="841"/>
      <c r="L30" s="841"/>
      <c r="M30" s="841"/>
      <c r="N30" s="841"/>
      <c r="O30" s="1113"/>
      <c r="P30" s="1113"/>
      <c r="Q30" s="848"/>
      <c r="R30" s="849"/>
    </row>
    <row r="31" spans="1:18" s="83" customFormat="1" ht="15" customHeight="1" x14ac:dyDescent="0.3">
      <c r="A31" s="903" t="s">
        <v>466</v>
      </c>
      <c r="B31" s="904"/>
      <c r="C31" s="904"/>
      <c r="D31" s="905"/>
      <c r="E31" s="861" t="s">
        <v>374</v>
      </c>
      <c r="F31" s="862"/>
      <c r="G31" s="862"/>
      <c r="H31" s="862"/>
      <c r="I31" s="863"/>
      <c r="J31" s="859"/>
      <c r="K31" s="859"/>
      <c r="L31" s="859"/>
      <c r="M31" s="859"/>
      <c r="N31" s="859"/>
      <c r="O31" s="904"/>
      <c r="P31" s="904"/>
      <c r="Q31" s="904"/>
      <c r="R31" s="905"/>
    </row>
    <row r="32" spans="1:18" s="83" customFormat="1" ht="15" customHeight="1" x14ac:dyDescent="0.25">
      <c r="A32" s="903" t="s">
        <v>476</v>
      </c>
      <c r="B32" s="904"/>
      <c r="C32" s="904"/>
      <c r="D32" s="905"/>
      <c r="E32" s="861" t="s">
        <v>375</v>
      </c>
      <c r="F32" s="864"/>
      <c r="G32" s="864"/>
      <c r="H32" s="864"/>
      <c r="I32" s="864"/>
      <c r="J32" s="859"/>
      <c r="K32" s="859"/>
      <c r="L32" s="859"/>
      <c r="M32" s="859"/>
      <c r="N32" s="859"/>
      <c r="O32" s="841"/>
      <c r="P32" s="841"/>
      <c r="Q32" s="848"/>
      <c r="R32" s="849"/>
    </row>
    <row r="33" spans="1:18" s="83" customFormat="1" ht="15" customHeight="1" x14ac:dyDescent="0.25">
      <c r="A33" s="903" t="s">
        <v>246</v>
      </c>
      <c r="B33" s="904"/>
      <c r="C33" s="904"/>
      <c r="D33" s="905"/>
      <c r="E33" s="861" t="s">
        <v>376</v>
      </c>
      <c r="F33" s="864"/>
      <c r="G33" s="864"/>
      <c r="H33" s="864"/>
      <c r="I33" s="864"/>
      <c r="J33" s="859"/>
      <c r="K33" s="859"/>
      <c r="L33" s="859"/>
      <c r="M33" s="859"/>
      <c r="N33" s="859"/>
      <c r="O33" s="841"/>
      <c r="P33" s="841"/>
      <c r="Q33" s="848"/>
      <c r="R33" s="849"/>
    </row>
    <row r="34" spans="1:18" s="83" customFormat="1" ht="13.5" customHeight="1" thickBot="1" x14ac:dyDescent="0.3">
      <c r="A34" s="865"/>
      <c r="B34" s="866"/>
      <c r="C34" s="867"/>
      <c r="D34" s="868"/>
      <c r="E34" s="869" t="s">
        <v>491</v>
      </c>
      <c r="F34" s="870"/>
      <c r="G34" s="870"/>
      <c r="H34" s="870"/>
      <c r="I34" s="870"/>
      <c r="J34" s="871"/>
      <c r="K34" s="871"/>
      <c r="L34" s="871"/>
      <c r="M34" s="871"/>
      <c r="N34" s="1150"/>
      <c r="O34" s="1150"/>
      <c r="P34" s="1150"/>
      <c r="Q34" s="1150"/>
      <c r="R34" s="1151"/>
    </row>
    <row r="35" spans="1:18" s="87" customFormat="1" ht="15.5" x14ac:dyDescent="0.35">
      <c r="P35" s="87" t="s">
        <v>493</v>
      </c>
    </row>
    <row r="36" spans="1:18" s="87" customFormat="1" ht="15.5" x14ac:dyDescent="0.35">
      <c r="I36" s="215" t="s">
        <v>219</v>
      </c>
    </row>
    <row r="37" spans="1:18" s="87" customFormat="1" ht="15.5" x14ac:dyDescent="0.35"/>
    <row r="38" spans="1:18" s="87" customFormat="1" ht="15.5" x14ac:dyDescent="0.35"/>
    <row r="39" spans="1:18" s="87" customFormat="1" ht="15.5" x14ac:dyDescent="0.35"/>
    <row r="40" spans="1:18" s="87" customFormat="1" ht="25" x14ac:dyDescent="0.5">
      <c r="E40" s="1121" t="s">
        <v>479</v>
      </c>
      <c r="F40" s="1121"/>
      <c r="G40" s="1121"/>
      <c r="H40" s="1121"/>
      <c r="I40" s="1121"/>
      <c r="J40" s="1121"/>
      <c r="K40" s="1121"/>
      <c r="L40" s="1121"/>
      <c r="M40" s="1121"/>
      <c r="N40" s="1121"/>
    </row>
    <row r="41" spans="1:18" s="87" customFormat="1" ht="25" x14ac:dyDescent="0.5">
      <c r="E41" s="829"/>
      <c r="F41" s="1121" t="s">
        <v>495</v>
      </c>
      <c r="G41" s="1121"/>
      <c r="H41" s="1121"/>
      <c r="I41" s="1121"/>
      <c r="J41" s="1121"/>
      <c r="K41" s="1121"/>
      <c r="L41" s="1121"/>
      <c r="M41" s="1121"/>
      <c r="N41" s="829"/>
    </row>
    <row r="42" spans="1:18" s="87" customFormat="1" ht="15.5" x14ac:dyDescent="0.35">
      <c r="M42" s="87" t="s">
        <v>480</v>
      </c>
      <c r="O42" s="899"/>
      <c r="P42" s="900"/>
    </row>
    <row r="43" spans="1:18" s="87" customFormat="1" ht="15.5" x14ac:dyDescent="0.35"/>
    <row r="44" spans="1:18" s="87" customFormat="1" ht="15.5" x14ac:dyDescent="0.35">
      <c r="A44" s="87" t="s">
        <v>481</v>
      </c>
      <c r="C44" s="900"/>
      <c r="D44" s="900"/>
      <c r="E44" s="900"/>
      <c r="F44" s="900"/>
      <c r="M44" s="87" t="s">
        <v>482</v>
      </c>
      <c r="O44" s="901"/>
      <c r="P44" s="901"/>
    </row>
    <row r="45" spans="1:18" s="87" customFormat="1" ht="15.5" x14ac:dyDescent="0.35"/>
    <row r="46" spans="1:18" s="87" customFormat="1" ht="15.5" x14ac:dyDescent="0.35">
      <c r="A46" s="87" t="s">
        <v>483</v>
      </c>
      <c r="C46" s="900" t="s">
        <v>103</v>
      </c>
      <c r="D46" s="900"/>
      <c r="E46" s="900"/>
      <c r="F46" s="900"/>
      <c r="M46" s="87" t="s">
        <v>101</v>
      </c>
      <c r="O46" s="899"/>
      <c r="P46" s="900"/>
    </row>
    <row r="47" spans="1:18" s="87" customFormat="1" ht="15.5" x14ac:dyDescent="0.35">
      <c r="D47" s="70"/>
      <c r="O47" s="83"/>
      <c r="P47" s="83"/>
    </row>
    <row r="48" spans="1:18" s="87" customFormat="1" ht="15.5" x14ac:dyDescent="0.35">
      <c r="A48" s="87" t="s">
        <v>484</v>
      </c>
      <c r="C48" s="900"/>
      <c r="D48" s="900"/>
      <c r="E48" s="900"/>
      <c r="F48" s="900"/>
      <c r="M48" s="87" t="s">
        <v>102</v>
      </c>
      <c r="O48" s="899"/>
      <c r="P48" s="900"/>
    </row>
    <row r="49" spans="1:17" s="87" customFormat="1" ht="15.5" x14ac:dyDescent="0.35">
      <c r="D49" s="1149"/>
      <c r="E49" s="1149"/>
      <c r="F49" s="825"/>
      <c r="H49" s="1149"/>
      <c r="I49" s="1149"/>
      <c r="J49" s="1149"/>
      <c r="K49" s="1149"/>
      <c r="L49" s="1149"/>
      <c r="M49" s="1149"/>
      <c r="N49" s="1149"/>
    </row>
    <row r="50" spans="1:17" s="87" customFormat="1" ht="15.5" x14ac:dyDescent="0.35">
      <c r="A50" s="87" t="s">
        <v>484</v>
      </c>
      <c r="C50" s="900"/>
      <c r="D50" s="900"/>
      <c r="E50" s="900"/>
      <c r="F50" s="900"/>
    </row>
    <row r="51" spans="1:17" s="87" customFormat="1" ht="15.5" x14ac:dyDescent="0.35">
      <c r="C51" s="823"/>
      <c r="D51" s="823"/>
      <c r="E51" s="823"/>
      <c r="F51" s="823"/>
      <c r="G51" s="823"/>
      <c r="H51" s="823"/>
      <c r="I51" s="823"/>
      <c r="J51" s="888" t="s">
        <v>488</v>
      </c>
      <c r="K51" s="826"/>
      <c r="L51" s="889"/>
      <c r="N51" s="823"/>
      <c r="O51" s="896">
        <f>SUM(Q936*1.07)</f>
        <v>0</v>
      </c>
      <c r="P51" s="896"/>
      <c r="Q51" s="823" t="s">
        <v>93</v>
      </c>
    </row>
    <row r="52" spans="1:17" s="87" customFormat="1" ht="17.5" x14ac:dyDescent="0.35">
      <c r="C52" s="823"/>
      <c r="D52" s="824"/>
      <c r="E52" s="438"/>
      <c r="F52" s="825"/>
      <c r="G52" s="825"/>
      <c r="H52" s="825"/>
      <c r="I52" s="825"/>
      <c r="J52" s="825"/>
      <c r="K52" s="825"/>
      <c r="L52" s="823"/>
      <c r="M52" s="827"/>
      <c r="N52" s="824"/>
      <c r="O52" s="964"/>
      <c r="P52" s="964"/>
      <c r="Q52" s="823"/>
    </row>
    <row r="53" spans="1:17" s="87" customFormat="1" ht="15.5" x14ac:dyDescent="0.35">
      <c r="C53" s="823"/>
      <c r="D53" s="823"/>
      <c r="E53" s="823"/>
      <c r="F53" s="823"/>
      <c r="G53" s="823"/>
      <c r="H53" s="823"/>
      <c r="I53" s="823"/>
      <c r="J53" s="890" t="s">
        <v>489</v>
      </c>
      <c r="K53" s="826"/>
      <c r="L53" s="826"/>
      <c r="O53" s="897">
        <f>SUM(O936*1.07)</f>
        <v>0</v>
      </c>
      <c r="P53" s="897"/>
      <c r="Q53" s="87" t="s">
        <v>93</v>
      </c>
    </row>
    <row r="54" spans="1:17" s="87" customFormat="1" ht="17.5" x14ac:dyDescent="0.35">
      <c r="A54" s="87" t="s">
        <v>485</v>
      </c>
      <c r="C54" s="823"/>
      <c r="D54" s="824"/>
      <c r="E54" s="824"/>
      <c r="F54" s="964"/>
      <c r="G54" s="964"/>
      <c r="H54" s="964"/>
      <c r="I54" s="964"/>
      <c r="J54" s="964"/>
      <c r="K54" s="964"/>
      <c r="L54" s="824"/>
      <c r="M54" s="827"/>
      <c r="N54" s="824"/>
      <c r="O54" s="964"/>
      <c r="P54" s="964"/>
      <c r="Q54" s="823"/>
    </row>
    <row r="55" spans="1:17" s="87" customFormat="1" ht="15.5" x14ac:dyDescent="0.35">
      <c r="J55" s="890" t="s">
        <v>490</v>
      </c>
      <c r="K55" s="826"/>
      <c r="L55" s="891"/>
      <c r="N55" s="823"/>
      <c r="O55" s="896">
        <f>SUM(Q936*L55)</f>
        <v>0</v>
      </c>
      <c r="P55" s="896"/>
      <c r="Q55" s="823" t="s">
        <v>93</v>
      </c>
    </row>
    <row r="56" spans="1:17" s="87" customFormat="1" ht="15.5" x14ac:dyDescent="0.35">
      <c r="A56" s="87" t="s">
        <v>481</v>
      </c>
      <c r="C56" s="826"/>
      <c r="D56" s="826"/>
      <c r="E56" s="826"/>
      <c r="M56" s="828"/>
    </row>
    <row r="57" spans="1:17" s="87" customFormat="1" ht="15.5" x14ac:dyDescent="0.35"/>
    <row r="58" spans="1:17" s="87" customFormat="1" ht="16" thickBot="1" x14ac:dyDescent="0.4">
      <c r="A58" s="87" t="s">
        <v>486</v>
      </c>
      <c r="C58" s="826"/>
      <c r="D58" s="826"/>
      <c r="E58" s="826"/>
      <c r="J58" s="826" t="s">
        <v>487</v>
      </c>
      <c r="K58" s="826"/>
      <c r="L58" s="826"/>
      <c r="M58" s="828"/>
      <c r="O58" s="898">
        <f>SUM(O55+O51+O53)</f>
        <v>0</v>
      </c>
      <c r="P58" s="898"/>
      <c r="Q58" s="87" t="s">
        <v>93</v>
      </c>
    </row>
    <row r="59" spans="1:17" s="87" customFormat="1" ht="15.5" x14ac:dyDescent="0.35"/>
    <row r="60" spans="1:17" s="87" customFormat="1" ht="15.5" x14ac:dyDescent="0.35"/>
    <row r="61" spans="1:17" s="87" customFormat="1" ht="15.5" x14ac:dyDescent="0.35">
      <c r="A61" s="6"/>
      <c r="C61" s="83"/>
      <c r="D61" s="83"/>
      <c r="E61" s="83"/>
      <c r="F61" s="83"/>
    </row>
    <row r="62" spans="1:17" s="87" customFormat="1" ht="15.5" x14ac:dyDescent="0.35"/>
    <row r="63" spans="1:17" s="87" customFormat="1" ht="15.5" x14ac:dyDescent="0.35"/>
    <row r="64" spans="1:17" s="83" customFormat="1" x14ac:dyDescent="0.25"/>
    <row r="65" spans="1:33" s="83" customFormat="1" x14ac:dyDescent="0.25"/>
    <row r="66" spans="1:33" s="83" customFormat="1" x14ac:dyDescent="0.25"/>
    <row r="67" spans="1:33" ht="12" thickBot="1" x14ac:dyDescent="0.3">
      <c r="I67" s="426" t="s">
        <v>219</v>
      </c>
    </row>
    <row r="68" spans="1:33" ht="12.75" customHeight="1" x14ac:dyDescent="0.3">
      <c r="A68" s="70"/>
      <c r="B68"/>
      <c r="C68"/>
      <c r="D68" s="968" t="s">
        <v>471</v>
      </c>
      <c r="E68" s="969"/>
      <c r="F68" s="969"/>
      <c r="G68" s="969"/>
      <c r="H68" s="969"/>
      <c r="I68" s="531" t="s">
        <v>160</v>
      </c>
      <c r="J68" s="532"/>
      <c r="K68" s="532"/>
      <c r="L68" s="532"/>
      <c r="M68" s="532"/>
      <c r="N68" s="532"/>
      <c r="O68" s="532"/>
      <c r="P68" s="532"/>
      <c r="Q68" s="532"/>
      <c r="R68" s="631"/>
      <c r="X68" s="143">
        <v>-0.01</v>
      </c>
      <c r="Y68" s="143">
        <v>0.01</v>
      </c>
    </row>
    <row r="69" spans="1:33" ht="13" x14ac:dyDescent="0.25">
      <c r="A69"/>
      <c r="B69"/>
      <c r="C69"/>
      <c r="D69" s="970"/>
      <c r="E69" s="971"/>
      <c r="F69" s="971"/>
      <c r="G69" s="971"/>
      <c r="H69" s="971"/>
      <c r="I69" s="624"/>
      <c r="J69" s="176" t="s">
        <v>157</v>
      </c>
      <c r="K69" s="627"/>
      <c r="L69" s="628"/>
      <c r="M69" s="628"/>
      <c r="N69" s="628"/>
      <c r="O69" s="628"/>
      <c r="P69" s="628"/>
      <c r="Q69" s="629"/>
      <c r="R69" s="786"/>
      <c r="X69" s="143">
        <v>-0.02</v>
      </c>
      <c r="Y69" s="143">
        <v>0.02</v>
      </c>
    </row>
    <row r="70" spans="1:33" ht="12" customHeight="1" x14ac:dyDescent="0.25">
      <c r="D70" s="972"/>
      <c r="E70" s="973"/>
      <c r="F70" s="973"/>
      <c r="G70" s="973"/>
      <c r="H70" s="973"/>
      <c r="I70" s="624"/>
      <c r="R70" s="8"/>
      <c r="T70" s="6">
        <f t="shared" ref="T70:T84" si="0">G73*Q73*$Q$71/100</f>
        <v>0</v>
      </c>
      <c r="U70" s="6">
        <f>T70*2</f>
        <v>0</v>
      </c>
      <c r="V70" s="6">
        <f>T70-U70</f>
        <v>0</v>
      </c>
      <c r="X70" s="143">
        <v>-0.03</v>
      </c>
      <c r="Y70" s="143">
        <v>0.03</v>
      </c>
      <c r="AG70" s="143">
        <v>-0.3</v>
      </c>
    </row>
    <row r="71" spans="1:33" ht="12.75" customHeight="1" x14ac:dyDescent="0.25">
      <c r="C71" s="44"/>
      <c r="D71" s="974" t="s">
        <v>3</v>
      </c>
      <c r="E71" s="938"/>
      <c r="F71" s="10"/>
      <c r="G71" s="9"/>
      <c r="H71" s="49"/>
      <c r="I71" s="7"/>
      <c r="K71" s="178">
        <v>1</v>
      </c>
      <c r="L71" s="180">
        <v>1</v>
      </c>
      <c r="M71" s="180">
        <v>1</v>
      </c>
      <c r="N71" s="180">
        <v>1</v>
      </c>
      <c r="O71" s="180">
        <v>1</v>
      </c>
      <c r="P71" s="180">
        <v>1</v>
      </c>
      <c r="Q71" s="180">
        <v>1</v>
      </c>
      <c r="R71" s="8"/>
      <c r="T71" s="6">
        <f t="shared" si="0"/>
        <v>0</v>
      </c>
      <c r="U71" s="6">
        <f t="shared" ref="U71:U83" si="1">T71*2</f>
        <v>0</v>
      </c>
      <c r="V71" s="6">
        <f t="shared" ref="V71:V84" si="2">T71-U71</f>
        <v>0</v>
      </c>
      <c r="X71" s="143">
        <v>-0.04</v>
      </c>
      <c r="Y71" s="143">
        <v>0.04</v>
      </c>
      <c r="AG71" s="143">
        <v>-0.28999999999999998</v>
      </c>
    </row>
    <row r="72" spans="1:33" ht="24" customHeight="1" x14ac:dyDescent="0.25">
      <c r="A72" s="149"/>
      <c r="C72" s="390"/>
      <c r="D72" s="1007" t="s">
        <v>383</v>
      </c>
      <c r="E72" s="1115"/>
      <c r="F72" s="19" t="s">
        <v>6</v>
      </c>
      <c r="G72" s="122" t="s">
        <v>432</v>
      </c>
      <c r="H72" s="257" t="s">
        <v>7</v>
      </c>
      <c r="I72" s="1152" t="s">
        <v>382</v>
      </c>
      <c r="J72" s="1018"/>
      <c r="K72" s="19" t="s">
        <v>330</v>
      </c>
      <c r="L72" s="19" t="s">
        <v>428</v>
      </c>
      <c r="M72" s="19" t="s">
        <v>430</v>
      </c>
      <c r="N72" s="625" t="s">
        <v>331</v>
      </c>
      <c r="O72" s="19" t="s">
        <v>429</v>
      </c>
      <c r="P72" s="19" t="s">
        <v>429</v>
      </c>
      <c r="Q72" s="19" t="s">
        <v>330</v>
      </c>
      <c r="R72" s="125" t="s">
        <v>63</v>
      </c>
      <c r="T72" s="6">
        <f t="shared" si="0"/>
        <v>0</v>
      </c>
      <c r="U72" s="6">
        <f t="shared" si="1"/>
        <v>0</v>
      </c>
      <c r="V72" s="6">
        <f t="shared" si="2"/>
        <v>0</v>
      </c>
      <c r="X72" s="143">
        <v>-0.05</v>
      </c>
      <c r="Y72" s="143">
        <v>0.05</v>
      </c>
      <c r="AG72" s="143">
        <v>-0.28000000000000003</v>
      </c>
    </row>
    <row r="73" spans="1:33" ht="12.75" customHeight="1" x14ac:dyDescent="0.25">
      <c r="A73" s="902"/>
      <c r="B73" s="902"/>
      <c r="C73" s="391"/>
      <c r="D73" s="991" t="s">
        <v>144</v>
      </c>
      <c r="E73" s="976"/>
      <c r="F73" s="20">
        <f>hitsattavat!Q5</f>
        <v>0</v>
      </c>
      <c r="G73" s="97">
        <v>0.4</v>
      </c>
      <c r="H73" s="99">
        <f t="shared" ref="H73:H87" si="3">F73*G73</f>
        <v>0</v>
      </c>
      <c r="I73" s="966" t="s">
        <v>144</v>
      </c>
      <c r="J73" s="907"/>
      <c r="K73" s="787"/>
      <c r="L73" s="788"/>
      <c r="M73" s="788"/>
      <c r="N73" s="788"/>
      <c r="O73" s="788"/>
      <c r="P73" s="788"/>
      <c r="Q73" s="788"/>
      <c r="R73" s="98">
        <f t="shared" ref="R73:R87" si="4">G73*K73*$K$71/100+G73*L73*$L$71/100+G73*M73*$M$71/100+G73*N73*$N$71/100+G73*O73*$O$71/100+G73*P73*$P$71/100+V70</f>
        <v>0</v>
      </c>
      <c r="T73" s="6">
        <f t="shared" si="0"/>
        <v>0</v>
      </c>
      <c r="U73" s="6">
        <f t="shared" si="1"/>
        <v>0</v>
      </c>
      <c r="V73" s="6">
        <f t="shared" si="2"/>
        <v>0</v>
      </c>
      <c r="X73" s="143">
        <v>-0.06</v>
      </c>
      <c r="Y73" s="143">
        <v>0.06</v>
      </c>
      <c r="AG73" s="143">
        <v>-0.27</v>
      </c>
    </row>
    <row r="74" spans="1:33" ht="12.75" customHeight="1" x14ac:dyDescent="0.25">
      <c r="A74" s="902"/>
      <c r="B74" s="902"/>
      <c r="C74" s="391"/>
      <c r="D74" s="991" t="s">
        <v>145</v>
      </c>
      <c r="E74" s="976"/>
      <c r="F74" s="20">
        <f>hitsattavat!Q6</f>
        <v>0</v>
      </c>
      <c r="G74" s="97">
        <v>0.4</v>
      </c>
      <c r="H74" s="99">
        <f t="shared" si="3"/>
        <v>0</v>
      </c>
      <c r="I74" s="966" t="s">
        <v>145</v>
      </c>
      <c r="J74" s="907"/>
      <c r="K74" s="787"/>
      <c r="L74" s="788"/>
      <c r="M74" s="788"/>
      <c r="N74" s="788"/>
      <c r="O74" s="788"/>
      <c r="P74" s="788"/>
      <c r="Q74" s="788"/>
      <c r="R74" s="98">
        <f t="shared" si="4"/>
        <v>0</v>
      </c>
      <c r="T74" s="6">
        <f t="shared" si="0"/>
        <v>0</v>
      </c>
      <c r="U74" s="6">
        <f t="shared" si="1"/>
        <v>0</v>
      </c>
      <c r="V74" s="6">
        <f t="shared" si="2"/>
        <v>0</v>
      </c>
      <c r="X74" s="143">
        <v>-7.0000000000000007E-2</v>
      </c>
      <c r="Y74" s="143">
        <v>7.0000000000000007E-2</v>
      </c>
      <c r="AG74" s="143">
        <v>-0.26</v>
      </c>
    </row>
    <row r="75" spans="1:33" ht="12.75" customHeight="1" x14ac:dyDescent="0.25">
      <c r="A75" s="902"/>
      <c r="B75" s="902"/>
      <c r="C75" s="391"/>
      <c r="D75" s="991" t="s">
        <v>146</v>
      </c>
      <c r="E75" s="976"/>
      <c r="F75" s="20">
        <f>hitsattavat!Q7</f>
        <v>0</v>
      </c>
      <c r="G75" s="97">
        <v>0.5</v>
      </c>
      <c r="H75" s="99">
        <f t="shared" si="3"/>
        <v>0</v>
      </c>
      <c r="I75" s="966" t="s">
        <v>146</v>
      </c>
      <c r="J75" s="907"/>
      <c r="K75" s="787"/>
      <c r="L75" s="788"/>
      <c r="M75" s="788"/>
      <c r="N75" s="788"/>
      <c r="O75" s="788"/>
      <c r="P75" s="788"/>
      <c r="Q75" s="788"/>
      <c r="R75" s="98">
        <f t="shared" si="4"/>
        <v>0</v>
      </c>
      <c r="T75" s="6">
        <f t="shared" si="0"/>
        <v>0</v>
      </c>
      <c r="U75" s="6">
        <f t="shared" si="1"/>
        <v>0</v>
      </c>
      <c r="V75" s="6">
        <f t="shared" si="2"/>
        <v>0</v>
      </c>
      <c r="X75" s="143">
        <v>-0.08</v>
      </c>
      <c r="Y75" s="143">
        <v>0.08</v>
      </c>
      <c r="AG75" s="143">
        <v>-0.25</v>
      </c>
    </row>
    <row r="76" spans="1:33" ht="12.75" customHeight="1" x14ac:dyDescent="0.25">
      <c r="A76" s="902"/>
      <c r="B76" s="902"/>
      <c r="C76" s="391"/>
      <c r="D76" s="991" t="s">
        <v>147</v>
      </c>
      <c r="E76" s="976"/>
      <c r="F76" s="20">
        <f>hitsattavat!Q8</f>
        <v>0</v>
      </c>
      <c r="G76" s="97">
        <v>0.5</v>
      </c>
      <c r="H76" s="99">
        <f t="shared" si="3"/>
        <v>0</v>
      </c>
      <c r="I76" s="966" t="s">
        <v>147</v>
      </c>
      <c r="J76" s="907"/>
      <c r="K76" s="787"/>
      <c r="L76" s="788"/>
      <c r="M76" s="788"/>
      <c r="N76" s="788"/>
      <c r="O76" s="788"/>
      <c r="P76" s="788"/>
      <c r="Q76" s="788"/>
      <c r="R76" s="98">
        <f t="shared" si="4"/>
        <v>0</v>
      </c>
      <c r="T76" s="6">
        <f t="shared" si="0"/>
        <v>0</v>
      </c>
      <c r="U76" s="6">
        <f t="shared" si="1"/>
        <v>0</v>
      </c>
      <c r="V76" s="6">
        <f t="shared" si="2"/>
        <v>0</v>
      </c>
      <c r="X76" s="143">
        <v>-0.09</v>
      </c>
      <c r="Y76" s="143">
        <v>0.09</v>
      </c>
      <c r="AG76" s="143">
        <v>-0.24</v>
      </c>
    </row>
    <row r="77" spans="1:33" ht="12.75" customHeight="1" x14ac:dyDescent="0.25">
      <c r="A77" s="902"/>
      <c r="B77" s="902"/>
      <c r="C77" s="391"/>
      <c r="D77" s="991" t="s">
        <v>148</v>
      </c>
      <c r="E77" s="976"/>
      <c r="F77" s="20">
        <f>hitsattavat!Q9</f>
        <v>0</v>
      </c>
      <c r="G77" s="97">
        <v>0.55000000000000004</v>
      </c>
      <c r="H77" s="99">
        <f t="shared" si="3"/>
        <v>0</v>
      </c>
      <c r="I77" s="966" t="s">
        <v>148</v>
      </c>
      <c r="J77" s="907"/>
      <c r="K77" s="787"/>
      <c r="L77" s="788"/>
      <c r="M77" s="788"/>
      <c r="N77" s="788"/>
      <c r="O77" s="788"/>
      <c r="P77" s="788"/>
      <c r="Q77" s="788"/>
      <c r="R77" s="98">
        <f t="shared" si="4"/>
        <v>0</v>
      </c>
      <c r="T77" s="6">
        <f t="shared" si="0"/>
        <v>0</v>
      </c>
      <c r="U77" s="6">
        <f t="shared" si="1"/>
        <v>0</v>
      </c>
      <c r="V77" s="6">
        <f t="shared" si="2"/>
        <v>0</v>
      </c>
      <c r="X77" s="143">
        <v>-0.1</v>
      </c>
      <c r="Y77" s="143">
        <v>0.1</v>
      </c>
      <c r="AG77" s="143">
        <v>-0.23</v>
      </c>
    </row>
    <row r="78" spans="1:33" ht="12.75" customHeight="1" x14ac:dyDescent="0.25">
      <c r="A78" s="902"/>
      <c r="B78" s="902"/>
      <c r="C78" s="391"/>
      <c r="D78" s="991" t="s">
        <v>149</v>
      </c>
      <c r="E78" s="976"/>
      <c r="F78" s="20">
        <f>hitsattavat!Q10</f>
        <v>0</v>
      </c>
      <c r="G78" s="97">
        <v>0.55000000000000004</v>
      </c>
      <c r="H78" s="99">
        <f t="shared" si="3"/>
        <v>0</v>
      </c>
      <c r="I78" s="966" t="s">
        <v>149</v>
      </c>
      <c r="J78" s="907"/>
      <c r="K78" s="787"/>
      <c r="L78" s="788"/>
      <c r="M78" s="788"/>
      <c r="N78" s="788"/>
      <c r="O78" s="788"/>
      <c r="P78" s="788"/>
      <c r="Q78" s="788"/>
      <c r="R78" s="98">
        <f t="shared" si="4"/>
        <v>0</v>
      </c>
      <c r="T78" s="6">
        <f t="shared" si="0"/>
        <v>0</v>
      </c>
      <c r="U78" s="6">
        <f t="shared" si="1"/>
        <v>0</v>
      </c>
      <c r="V78" s="6">
        <f t="shared" si="2"/>
        <v>0</v>
      </c>
      <c r="X78" s="143">
        <v>-0.11</v>
      </c>
      <c r="Y78" s="143">
        <v>0.11</v>
      </c>
      <c r="AG78" s="143">
        <v>-0.22</v>
      </c>
    </row>
    <row r="79" spans="1:33" ht="12.75" customHeight="1" x14ac:dyDescent="0.25">
      <c r="A79" s="902"/>
      <c r="B79" s="902"/>
      <c r="C79" s="391"/>
      <c r="D79" s="991" t="s">
        <v>150</v>
      </c>
      <c r="E79" s="976"/>
      <c r="F79" s="20">
        <f>hitsattavat!Q11</f>
        <v>0</v>
      </c>
      <c r="G79" s="97">
        <v>0.6</v>
      </c>
      <c r="H79" s="99">
        <f t="shared" si="3"/>
        <v>0</v>
      </c>
      <c r="I79" s="966" t="s">
        <v>150</v>
      </c>
      <c r="J79" s="907"/>
      <c r="K79" s="787"/>
      <c r="L79" s="788"/>
      <c r="M79" s="788"/>
      <c r="N79" s="788"/>
      <c r="O79" s="788"/>
      <c r="P79" s="788"/>
      <c r="Q79" s="788"/>
      <c r="R79" s="98">
        <f t="shared" si="4"/>
        <v>0</v>
      </c>
      <c r="T79" s="6">
        <f t="shared" si="0"/>
        <v>0</v>
      </c>
      <c r="U79" s="6">
        <f t="shared" si="1"/>
        <v>0</v>
      </c>
      <c r="V79" s="6">
        <f t="shared" si="2"/>
        <v>0</v>
      </c>
      <c r="X79" s="143">
        <v>-0.12</v>
      </c>
      <c r="Y79" s="143">
        <v>0.12</v>
      </c>
      <c r="AG79" s="143">
        <v>-0.21</v>
      </c>
    </row>
    <row r="80" spans="1:33" ht="12.75" customHeight="1" x14ac:dyDescent="0.25">
      <c r="A80" s="902"/>
      <c r="B80" s="902"/>
      <c r="C80" s="391"/>
      <c r="D80" s="975">
        <v>76.099999999999994</v>
      </c>
      <c r="E80" s="976"/>
      <c r="F80" s="20">
        <f>hitsattavat!Q12</f>
        <v>0</v>
      </c>
      <c r="G80" s="97">
        <v>0.65</v>
      </c>
      <c r="H80" s="99">
        <f t="shared" si="3"/>
        <v>0</v>
      </c>
      <c r="I80" s="906">
        <v>76.099999999999994</v>
      </c>
      <c r="J80" s="967"/>
      <c r="K80" s="787"/>
      <c r="L80" s="788"/>
      <c r="M80" s="788"/>
      <c r="N80" s="788"/>
      <c r="O80" s="788"/>
      <c r="P80" s="788"/>
      <c r="Q80" s="788"/>
      <c r="R80" s="98">
        <f t="shared" si="4"/>
        <v>0</v>
      </c>
      <c r="T80" s="6">
        <f t="shared" si="0"/>
        <v>0</v>
      </c>
      <c r="U80" s="6">
        <f t="shared" si="1"/>
        <v>0</v>
      </c>
      <c r="V80" s="6">
        <f t="shared" si="2"/>
        <v>0</v>
      </c>
      <c r="X80" s="143">
        <v>-0.13</v>
      </c>
      <c r="Y80" s="143">
        <v>0.13</v>
      </c>
      <c r="AG80" s="143">
        <v>-0.2</v>
      </c>
    </row>
    <row r="81" spans="1:33" ht="12.75" customHeight="1" x14ac:dyDescent="0.25">
      <c r="A81" s="902"/>
      <c r="B81" s="902"/>
      <c r="C81" s="391"/>
      <c r="D81" s="975">
        <v>88.9</v>
      </c>
      <c r="E81" s="976"/>
      <c r="F81" s="20">
        <f>hitsattavat!Q13</f>
        <v>0</v>
      </c>
      <c r="G81" s="97">
        <v>0.7</v>
      </c>
      <c r="H81" s="99">
        <f t="shared" si="3"/>
        <v>0</v>
      </c>
      <c r="I81" s="906">
        <v>88.9</v>
      </c>
      <c r="J81" s="967"/>
      <c r="K81" s="787"/>
      <c r="L81" s="788"/>
      <c r="M81" s="788"/>
      <c r="N81" s="788"/>
      <c r="O81" s="788"/>
      <c r="P81" s="788"/>
      <c r="Q81" s="788"/>
      <c r="R81" s="98">
        <f t="shared" si="4"/>
        <v>0</v>
      </c>
      <c r="T81" s="6">
        <f t="shared" si="0"/>
        <v>0</v>
      </c>
      <c r="U81" s="6">
        <f t="shared" si="1"/>
        <v>0</v>
      </c>
      <c r="V81" s="6">
        <f t="shared" si="2"/>
        <v>0</v>
      </c>
      <c r="X81" s="143">
        <v>-0.14000000000000001</v>
      </c>
      <c r="Y81" s="143">
        <v>0.14000000000000001</v>
      </c>
      <c r="AG81" s="143">
        <v>-0.19</v>
      </c>
    </row>
    <row r="82" spans="1:33" ht="12.75" customHeight="1" x14ac:dyDescent="0.25">
      <c r="A82" s="902"/>
      <c r="B82" s="902"/>
      <c r="C82" s="391"/>
      <c r="D82" s="975">
        <v>114.3</v>
      </c>
      <c r="E82" s="976"/>
      <c r="F82" s="20">
        <f>hitsattavat!Q14</f>
        <v>0</v>
      </c>
      <c r="G82" s="97">
        <v>0.8</v>
      </c>
      <c r="H82" s="99">
        <f t="shared" si="3"/>
        <v>0</v>
      </c>
      <c r="I82" s="906">
        <v>114.3</v>
      </c>
      <c r="J82" s="967"/>
      <c r="K82" s="787"/>
      <c r="L82" s="788"/>
      <c r="M82" s="789"/>
      <c r="N82" s="788"/>
      <c r="O82" s="788"/>
      <c r="P82" s="788"/>
      <c r="Q82" s="788"/>
      <c r="R82" s="98">
        <f t="shared" si="4"/>
        <v>0</v>
      </c>
      <c r="T82" s="6">
        <f t="shared" si="0"/>
        <v>0</v>
      </c>
      <c r="U82" s="6">
        <f t="shared" si="1"/>
        <v>0</v>
      </c>
      <c r="V82" s="6">
        <f t="shared" si="2"/>
        <v>0</v>
      </c>
      <c r="X82" s="143">
        <v>-0.15</v>
      </c>
      <c r="Y82" s="143">
        <v>0.15</v>
      </c>
      <c r="AG82" s="143">
        <v>-0.18</v>
      </c>
    </row>
    <row r="83" spans="1:33" ht="12.75" customHeight="1" x14ac:dyDescent="0.25">
      <c r="A83" s="902"/>
      <c r="B83" s="902"/>
      <c r="C83" s="391"/>
      <c r="D83" s="975">
        <v>139.69999999999999</v>
      </c>
      <c r="E83" s="976"/>
      <c r="F83" s="20">
        <f>hitsattavat!Q15</f>
        <v>0</v>
      </c>
      <c r="G83" s="97">
        <v>0.9</v>
      </c>
      <c r="H83" s="99">
        <f t="shared" si="3"/>
        <v>0</v>
      </c>
      <c r="I83" s="906">
        <v>139.69999999999999</v>
      </c>
      <c r="J83" s="967"/>
      <c r="K83" s="787"/>
      <c r="L83" s="788"/>
      <c r="M83" s="788"/>
      <c r="N83" s="788"/>
      <c r="O83" s="788"/>
      <c r="P83" s="788"/>
      <c r="Q83" s="788"/>
      <c r="R83" s="98">
        <f t="shared" si="4"/>
        <v>0</v>
      </c>
      <c r="T83" s="6">
        <f t="shared" si="0"/>
        <v>0</v>
      </c>
      <c r="U83" s="6">
        <f t="shared" si="1"/>
        <v>0</v>
      </c>
      <c r="V83" s="6">
        <f t="shared" si="2"/>
        <v>0</v>
      </c>
      <c r="X83" s="143">
        <v>-0.16</v>
      </c>
      <c r="Y83" s="143">
        <v>0.16</v>
      </c>
      <c r="AG83" s="143">
        <v>-0.17</v>
      </c>
    </row>
    <row r="84" spans="1:33" ht="12.75" customHeight="1" x14ac:dyDescent="0.25">
      <c r="A84" s="902"/>
      <c r="B84" s="902"/>
      <c r="C84" s="391"/>
      <c r="D84" s="975">
        <v>168.3</v>
      </c>
      <c r="E84" s="976"/>
      <c r="F84" s="20">
        <f>hitsattavat!Q16</f>
        <v>0</v>
      </c>
      <c r="G84" s="97">
        <v>1.1000000000000001</v>
      </c>
      <c r="H84" s="99">
        <f t="shared" si="3"/>
        <v>0</v>
      </c>
      <c r="I84" s="906">
        <v>168.3</v>
      </c>
      <c r="J84" s="967"/>
      <c r="K84" s="787"/>
      <c r="L84" s="788"/>
      <c r="M84" s="788"/>
      <c r="N84" s="788"/>
      <c r="O84" s="788"/>
      <c r="P84" s="788"/>
      <c r="Q84" s="788"/>
      <c r="R84" s="98">
        <f t="shared" si="4"/>
        <v>0</v>
      </c>
      <c r="T84" s="6">
        <f t="shared" si="0"/>
        <v>0</v>
      </c>
      <c r="U84" s="6">
        <f>T84*2</f>
        <v>0</v>
      </c>
      <c r="V84" s="6">
        <f t="shared" si="2"/>
        <v>0</v>
      </c>
      <c r="X84" s="143">
        <v>-0.17</v>
      </c>
      <c r="Y84" s="143">
        <v>0.17</v>
      </c>
      <c r="AG84" s="143">
        <v>-0.16</v>
      </c>
    </row>
    <row r="85" spans="1:33" ht="12.75" customHeight="1" x14ac:dyDescent="0.25">
      <c r="A85" s="902"/>
      <c r="B85" s="902"/>
      <c r="C85" s="392"/>
      <c r="D85" s="975">
        <v>219.1</v>
      </c>
      <c r="E85" s="976"/>
      <c r="F85" s="20">
        <f>hitsattavat!Q17</f>
        <v>0</v>
      </c>
      <c r="G85" s="97">
        <v>1.3</v>
      </c>
      <c r="H85" s="99">
        <f t="shared" si="3"/>
        <v>0</v>
      </c>
      <c r="I85" s="906">
        <v>219.1</v>
      </c>
      <c r="J85" s="967"/>
      <c r="K85" s="787"/>
      <c r="L85" s="788"/>
      <c r="M85" s="788"/>
      <c r="N85" s="788"/>
      <c r="O85" s="788"/>
      <c r="P85" s="788"/>
      <c r="Q85" s="788"/>
      <c r="R85" s="98">
        <f t="shared" si="4"/>
        <v>0</v>
      </c>
      <c r="X85" s="143">
        <v>-0.18</v>
      </c>
      <c r="Y85" s="143">
        <v>0.18</v>
      </c>
      <c r="AG85" s="143">
        <v>-0.15</v>
      </c>
    </row>
    <row r="86" spans="1:33" ht="12.75" customHeight="1" x14ac:dyDescent="0.25">
      <c r="A86" s="902"/>
      <c r="B86" s="902"/>
      <c r="C86" s="392"/>
      <c r="D86" s="975">
        <v>273</v>
      </c>
      <c r="E86" s="976"/>
      <c r="F86" s="20">
        <f>hitsattavat!Q18</f>
        <v>0</v>
      </c>
      <c r="G86" s="97">
        <v>2</v>
      </c>
      <c r="H86" s="99">
        <f t="shared" si="3"/>
        <v>0</v>
      </c>
      <c r="I86" s="906">
        <v>273</v>
      </c>
      <c r="J86" s="967"/>
      <c r="K86" s="787"/>
      <c r="L86" s="788"/>
      <c r="M86" s="788"/>
      <c r="N86" s="788"/>
      <c r="O86" s="788"/>
      <c r="P86" s="788"/>
      <c r="Q86" s="788"/>
      <c r="R86" s="98">
        <f t="shared" si="4"/>
        <v>0</v>
      </c>
      <c r="X86" s="143">
        <v>-0.19</v>
      </c>
      <c r="Y86" s="143">
        <v>0.19</v>
      </c>
      <c r="AG86" s="143">
        <v>-0.14000000000000001</v>
      </c>
    </row>
    <row r="87" spans="1:33" ht="12.75" customHeight="1" x14ac:dyDescent="0.25">
      <c r="A87" s="902"/>
      <c r="B87" s="902"/>
      <c r="C87" s="392"/>
      <c r="D87" s="975">
        <v>323.89999999999998</v>
      </c>
      <c r="E87" s="976"/>
      <c r="F87" s="20">
        <f>hitsattavat!Q19</f>
        <v>0</v>
      </c>
      <c r="G87" s="97">
        <v>2.1</v>
      </c>
      <c r="H87" s="99">
        <f t="shared" si="3"/>
        <v>0</v>
      </c>
      <c r="I87" s="906">
        <v>323.89999999999998</v>
      </c>
      <c r="J87" s="1038"/>
      <c r="K87" s="790"/>
      <c r="L87" s="791"/>
      <c r="M87" s="791"/>
      <c r="N87" s="791"/>
      <c r="O87" s="791"/>
      <c r="P87" s="791"/>
      <c r="Q87" s="791"/>
      <c r="R87" s="98">
        <f t="shared" si="4"/>
        <v>0</v>
      </c>
      <c r="X87" s="143">
        <v>-0.2</v>
      </c>
      <c r="Y87" s="143">
        <v>0.2</v>
      </c>
      <c r="AG87" s="143">
        <v>-0.13</v>
      </c>
    </row>
    <row r="88" spans="1:33" x14ac:dyDescent="0.25">
      <c r="A88" s="902"/>
      <c r="B88" s="902"/>
      <c r="C88" s="392"/>
      <c r="D88" s="986"/>
      <c r="E88" s="987"/>
      <c r="F88" s="539"/>
      <c r="G88" s="540"/>
      <c r="H88" s="541"/>
      <c r="I88" s="632"/>
      <c r="J88" s="539"/>
      <c r="K88" s="543"/>
      <c r="L88" s="544"/>
      <c r="M88" s="544"/>
      <c r="N88" s="544"/>
      <c r="O88" s="544"/>
      <c r="P88" s="544"/>
      <c r="Q88" s="544"/>
      <c r="R88" s="542"/>
      <c r="X88" s="143">
        <v>-0.21</v>
      </c>
      <c r="Y88" s="143">
        <v>0.21</v>
      </c>
      <c r="AG88" s="143">
        <v>-0.12</v>
      </c>
    </row>
    <row r="89" spans="1:33" x14ac:dyDescent="0.25">
      <c r="A89" s="1036"/>
      <c r="B89" s="1036"/>
      <c r="C89" s="392"/>
      <c r="D89" s="908"/>
      <c r="E89" s="909"/>
      <c r="F89" s="545"/>
      <c r="G89" s="537"/>
      <c r="H89" s="511"/>
      <c r="I89" s="632"/>
      <c r="J89" s="963"/>
      <c r="K89" s="963"/>
      <c r="L89" s="547"/>
      <c r="M89" s="547"/>
      <c r="N89" s="547"/>
      <c r="O89" s="547"/>
      <c r="P89" s="547"/>
      <c r="Q89" s="547"/>
      <c r="R89" s="546"/>
      <c r="X89" s="143">
        <v>-0.22</v>
      </c>
      <c r="Y89" s="143">
        <v>0.22</v>
      </c>
      <c r="AG89" s="143">
        <v>-0.11</v>
      </c>
    </row>
    <row r="90" spans="1:33" x14ac:dyDescent="0.25">
      <c r="A90" s="1036"/>
      <c r="B90" s="1036"/>
      <c r="C90" s="392"/>
      <c r="D90" s="908"/>
      <c r="E90" s="909"/>
      <c r="F90" s="545"/>
      <c r="G90" s="537"/>
      <c r="H90" s="511"/>
      <c r="I90" s="632"/>
      <c r="J90" s="963"/>
      <c r="K90" s="963"/>
      <c r="L90" s="547"/>
      <c r="M90" s="547"/>
      <c r="N90" s="547"/>
      <c r="O90" s="547"/>
      <c r="P90" s="547"/>
      <c r="Q90" s="547"/>
      <c r="R90" s="546"/>
      <c r="X90" s="143">
        <v>-0.23</v>
      </c>
      <c r="Y90" s="143">
        <v>0.23</v>
      </c>
      <c r="AG90" s="143">
        <v>-0.1</v>
      </c>
    </row>
    <row r="91" spans="1:33" x14ac:dyDescent="0.25">
      <c r="D91" s="7"/>
      <c r="I91" s="633"/>
      <c r="R91" s="8"/>
      <c r="X91" s="143">
        <v>-0.24</v>
      </c>
      <c r="Y91" s="143">
        <v>0.24</v>
      </c>
      <c r="AG91" s="143">
        <v>-0.09</v>
      </c>
    </row>
    <row r="92" spans="1:33" x14ac:dyDescent="0.25">
      <c r="D92" s="7"/>
      <c r="I92" s="633"/>
      <c r="R92" s="8"/>
      <c r="X92" s="143">
        <v>-0.25</v>
      </c>
      <c r="Y92" s="143">
        <v>0.25</v>
      </c>
      <c r="AG92" s="143">
        <v>-0.08</v>
      </c>
    </row>
    <row r="93" spans="1:33" x14ac:dyDescent="0.25">
      <c r="D93" s="7"/>
      <c r="I93" s="633"/>
      <c r="R93" s="8"/>
      <c r="X93" s="143">
        <v>-0.26</v>
      </c>
      <c r="Y93" s="143">
        <v>0.26</v>
      </c>
      <c r="AG93" s="143">
        <v>-7.0000000000000007E-2</v>
      </c>
    </row>
    <row r="94" spans="1:33" x14ac:dyDescent="0.25">
      <c r="D94" s="7"/>
      <c r="I94" s="633"/>
      <c r="R94" s="8"/>
      <c r="X94" s="143">
        <v>-0.27</v>
      </c>
      <c r="Y94" s="143">
        <v>0.27</v>
      </c>
      <c r="AG94" s="143">
        <v>-0.06</v>
      </c>
    </row>
    <row r="95" spans="1:33" x14ac:dyDescent="0.25">
      <c r="D95" s="7"/>
      <c r="I95" s="633"/>
      <c r="R95" s="8"/>
      <c r="X95" s="143">
        <v>-0.28000000000000003</v>
      </c>
      <c r="Y95" s="143">
        <v>0.28000000000000003</v>
      </c>
      <c r="AG95" s="143">
        <v>-0.05</v>
      </c>
    </row>
    <row r="96" spans="1:33" x14ac:dyDescent="0.25">
      <c r="D96" s="7"/>
      <c r="I96" s="633"/>
      <c r="R96" s="8"/>
      <c r="X96" s="143">
        <v>-0.28999999999999998</v>
      </c>
      <c r="Y96" s="143">
        <v>0.28999999999999998</v>
      </c>
      <c r="AG96" s="143">
        <v>-0.04</v>
      </c>
    </row>
    <row r="97" spans="1:33" ht="12" thickBot="1" x14ac:dyDescent="0.3">
      <c r="A97" s="44"/>
      <c r="B97" s="44"/>
      <c r="D97" s="1104" t="s">
        <v>15</v>
      </c>
      <c r="E97" s="1105"/>
      <c r="F97" s="1106"/>
      <c r="G97" s="30"/>
      <c r="H97" s="169">
        <f>SUM(H73:H87)</f>
        <v>0</v>
      </c>
      <c r="I97" s="261"/>
      <c r="J97" s="28"/>
      <c r="K97" s="28"/>
      <c r="L97" s="28"/>
      <c r="M97" s="27" t="s">
        <v>15</v>
      </c>
      <c r="N97" s="28"/>
      <c r="O97" s="29"/>
      <c r="P97" s="100"/>
      <c r="Q97" s="28"/>
      <c r="R97" s="387">
        <f>SUM(R73:R87)</f>
        <v>0</v>
      </c>
      <c r="X97" s="143">
        <v>-0.3</v>
      </c>
      <c r="Y97" s="143">
        <v>0.3</v>
      </c>
      <c r="AG97" s="143">
        <v>-0.03</v>
      </c>
    </row>
    <row r="98" spans="1:33" ht="12.5" x14ac:dyDescent="0.25">
      <c r="A98"/>
      <c r="B98"/>
      <c r="C98"/>
      <c r="D98"/>
      <c r="E98"/>
      <c r="F98"/>
      <c r="G98"/>
      <c r="H98"/>
      <c r="I98"/>
      <c r="X98" s="143">
        <v>-0.31</v>
      </c>
      <c r="Y98" s="143">
        <v>0.31</v>
      </c>
      <c r="AG98" s="143">
        <v>-0.02</v>
      </c>
    </row>
    <row r="99" spans="1:33" ht="12.5" x14ac:dyDescent="0.25">
      <c r="A99"/>
      <c r="B99"/>
      <c r="C99"/>
      <c r="D99"/>
      <c r="E99"/>
      <c r="F99"/>
      <c r="G99"/>
      <c r="H99"/>
      <c r="I99"/>
      <c r="X99" s="143">
        <v>-0.32</v>
      </c>
      <c r="Y99" s="143">
        <v>0.32</v>
      </c>
      <c r="AG99" s="143">
        <v>0</v>
      </c>
    </row>
    <row r="100" spans="1:33" ht="12.5" x14ac:dyDescent="0.25">
      <c r="A100"/>
      <c r="B100"/>
      <c r="C100"/>
      <c r="D100"/>
      <c r="E100"/>
      <c r="F100"/>
      <c r="G100"/>
      <c r="H100"/>
      <c r="I100"/>
      <c r="X100" s="143">
        <v>-0.33</v>
      </c>
      <c r="Y100" s="143">
        <v>0.33</v>
      </c>
      <c r="AG100" s="143">
        <v>0.09</v>
      </c>
    </row>
    <row r="101" spans="1:33" ht="13" thickBot="1" x14ac:dyDescent="0.3">
      <c r="A101"/>
      <c r="B101"/>
      <c r="C101"/>
      <c r="D101"/>
      <c r="E101"/>
      <c r="F101"/>
      <c r="G101"/>
      <c r="I101" s="426" t="s">
        <v>219</v>
      </c>
      <c r="X101" s="143">
        <v>-0.34</v>
      </c>
      <c r="Y101" s="143">
        <v>0.34</v>
      </c>
      <c r="AG101" s="143">
        <v>0.1</v>
      </c>
    </row>
    <row r="102" spans="1:33" ht="13" x14ac:dyDescent="0.3">
      <c r="A102" s="399"/>
      <c r="B102" s="399"/>
      <c r="C102" s="399"/>
      <c r="D102" s="968" t="s">
        <v>472</v>
      </c>
      <c r="E102" s="969"/>
      <c r="F102" s="969"/>
      <c r="G102" s="969"/>
      <c r="H102" s="969"/>
      <c r="I102" s="531" t="s">
        <v>160</v>
      </c>
      <c r="J102" s="2"/>
      <c r="K102" s="2"/>
      <c r="L102" s="2"/>
      <c r="M102" s="2"/>
      <c r="N102" s="2"/>
      <c r="O102" s="2"/>
      <c r="P102" s="2"/>
      <c r="Q102" s="2"/>
      <c r="R102" s="4"/>
      <c r="X102" s="143">
        <v>-0.35</v>
      </c>
      <c r="Y102" s="143">
        <v>0.35</v>
      </c>
      <c r="AG102" s="143">
        <v>0.11</v>
      </c>
    </row>
    <row r="103" spans="1:33" ht="13" x14ac:dyDescent="0.3">
      <c r="A103" s="411"/>
      <c r="B103" s="175"/>
      <c r="C103" s="175"/>
      <c r="D103" s="970"/>
      <c r="E103" s="971"/>
      <c r="F103" s="971"/>
      <c r="G103" s="971"/>
      <c r="H103" s="971"/>
      <c r="I103" s="624"/>
      <c r="J103" s="176" t="s">
        <v>157</v>
      </c>
      <c r="K103" s="627"/>
      <c r="L103" s="628"/>
      <c r="M103" s="628"/>
      <c r="N103" s="628"/>
      <c r="O103" s="628"/>
      <c r="P103" s="628"/>
      <c r="Q103" s="629"/>
      <c r="R103" s="8"/>
      <c r="X103" s="143">
        <v>-0.36</v>
      </c>
      <c r="Y103" s="143">
        <v>0.36</v>
      </c>
      <c r="AG103" s="143">
        <v>0.12</v>
      </c>
    </row>
    <row r="104" spans="1:33" ht="12" customHeight="1" x14ac:dyDescent="0.25">
      <c r="D104" s="972"/>
      <c r="E104" s="973"/>
      <c r="F104" s="973"/>
      <c r="G104" s="973"/>
      <c r="H104" s="973"/>
      <c r="I104" s="624"/>
      <c r="R104" s="8"/>
      <c r="X104" s="143">
        <v>-0.37</v>
      </c>
      <c r="Y104" s="143">
        <v>0.37</v>
      </c>
      <c r="AG104" s="143"/>
    </row>
    <row r="105" spans="1:33" ht="12.75" customHeight="1" x14ac:dyDescent="0.25">
      <c r="A105" s="393"/>
      <c r="B105" s="393"/>
      <c r="C105" s="394"/>
      <c r="D105" s="974" t="s">
        <v>3</v>
      </c>
      <c r="E105" s="938"/>
      <c r="G105" s="11"/>
      <c r="H105" s="12"/>
      <c r="I105" s="7"/>
      <c r="K105" s="178">
        <v>1</v>
      </c>
      <c r="L105" s="180">
        <v>1</v>
      </c>
      <c r="M105" s="180">
        <v>1</v>
      </c>
      <c r="N105" s="180">
        <v>1</v>
      </c>
      <c r="O105" s="180">
        <v>1</v>
      </c>
      <c r="P105" s="180">
        <v>1</v>
      </c>
      <c r="Q105" s="180">
        <v>1</v>
      </c>
      <c r="R105" s="183"/>
      <c r="X105" s="143">
        <v>-0.38</v>
      </c>
      <c r="Y105" s="143">
        <v>0.38</v>
      </c>
      <c r="AG105" s="143">
        <v>0.13</v>
      </c>
    </row>
    <row r="106" spans="1:33" ht="23" x14ac:dyDescent="0.25">
      <c r="A106" s="395"/>
      <c r="B106" s="393"/>
      <c r="C106" s="396"/>
      <c r="D106" s="1007" t="s">
        <v>332</v>
      </c>
      <c r="E106" s="1115"/>
      <c r="F106" s="19" t="s">
        <v>6</v>
      </c>
      <c r="G106" s="122" t="s">
        <v>432</v>
      </c>
      <c r="H106" s="257" t="s">
        <v>5</v>
      </c>
      <c r="I106" s="916" t="s">
        <v>431</v>
      </c>
      <c r="J106" s="918"/>
      <c r="K106" s="75" t="s">
        <v>430</v>
      </c>
      <c r="L106" s="19" t="s">
        <v>330</v>
      </c>
      <c r="M106" s="294" t="s">
        <v>330</v>
      </c>
      <c r="N106" s="19" t="s">
        <v>428</v>
      </c>
      <c r="O106" s="19" t="s">
        <v>429</v>
      </c>
      <c r="P106" s="19" t="s">
        <v>429</v>
      </c>
      <c r="Q106" s="19" t="s">
        <v>429</v>
      </c>
      <c r="R106" s="125" t="s">
        <v>63</v>
      </c>
      <c r="X106" s="143">
        <v>-0.39</v>
      </c>
      <c r="Y106" s="143">
        <v>0.39</v>
      </c>
      <c r="AG106" s="143">
        <v>0.14000000000000001</v>
      </c>
    </row>
    <row r="107" spans="1:33" ht="12.75" customHeight="1" x14ac:dyDescent="0.25">
      <c r="A107" s="902"/>
      <c r="B107" s="902"/>
      <c r="C107" s="393"/>
      <c r="D107" s="966" t="s">
        <v>144</v>
      </c>
      <c r="E107" s="907"/>
      <c r="F107" s="20">
        <f t="array" ref="F107:F121">kierreliitoksin!$Q$5:$Q$19</f>
        <v>0</v>
      </c>
      <c r="G107" s="97">
        <v>0.4</v>
      </c>
      <c r="H107" s="99">
        <f t="shared" ref="H107:H121" si="5">F107*G107</f>
        <v>0</v>
      </c>
      <c r="I107" s="965" t="s">
        <v>144</v>
      </c>
      <c r="J107" s="911"/>
      <c r="K107" s="787"/>
      <c r="L107" s="788"/>
      <c r="M107" s="788"/>
      <c r="N107" s="788"/>
      <c r="O107" s="788"/>
      <c r="P107" s="788"/>
      <c r="Q107" s="788"/>
      <c r="R107" s="98">
        <f>G107*K107*$K$105/100+G107*L107*$L$105/100+G107*M107*$M$105/100+G107*N107*$N$105/100+G107*O107*$O$105/100+G107*P107*$P$105/100+V108</f>
        <v>0</v>
      </c>
      <c r="X107" s="143">
        <v>-0.4</v>
      </c>
      <c r="Y107" s="143">
        <v>0.4</v>
      </c>
      <c r="AG107" s="143">
        <v>0.15</v>
      </c>
    </row>
    <row r="108" spans="1:33" ht="12.75" customHeight="1" x14ac:dyDescent="0.25">
      <c r="A108" s="902"/>
      <c r="B108" s="902"/>
      <c r="C108" s="393"/>
      <c r="D108" s="966" t="s">
        <v>145</v>
      </c>
      <c r="E108" s="907"/>
      <c r="F108" s="20">
        <v>0</v>
      </c>
      <c r="G108" s="97">
        <v>0.4</v>
      </c>
      <c r="H108" s="99">
        <f t="shared" si="5"/>
        <v>0</v>
      </c>
      <c r="I108" s="965" t="s">
        <v>145</v>
      </c>
      <c r="J108" s="911"/>
      <c r="K108" s="787"/>
      <c r="L108" s="788"/>
      <c r="M108" s="788"/>
      <c r="N108" s="788"/>
      <c r="O108" s="788"/>
      <c r="P108" s="788"/>
      <c r="Q108" s="788"/>
      <c r="R108" s="98">
        <f t="shared" ref="R108:R121" si="6">G108*K108*$K$105/100+G108*L108*$L$105/100+G108*M108*$M$105/100+G108*N108*$N$105/100+G108*O108*$O$105/100+G108*P108*$P$105/100+V109</f>
        <v>0</v>
      </c>
      <c r="T108" s="6">
        <f>G107*Q107*$Q$105/100</f>
        <v>0</v>
      </c>
      <c r="U108" s="6">
        <f>T108*2</f>
        <v>0</v>
      </c>
      <c r="V108" s="6">
        <f>T108-U108</f>
        <v>0</v>
      </c>
      <c r="X108" s="143">
        <v>-0.41</v>
      </c>
      <c r="Y108" s="143">
        <v>0.41</v>
      </c>
      <c r="AG108" s="143">
        <v>0.16</v>
      </c>
    </row>
    <row r="109" spans="1:33" ht="12.75" customHeight="1" x14ac:dyDescent="0.25">
      <c r="A109" s="902"/>
      <c r="B109" s="902"/>
      <c r="C109" s="393"/>
      <c r="D109" s="966" t="s">
        <v>146</v>
      </c>
      <c r="E109" s="907"/>
      <c r="F109" s="20">
        <v>0</v>
      </c>
      <c r="G109" s="97">
        <v>0.45</v>
      </c>
      <c r="H109" s="99">
        <f t="shared" si="5"/>
        <v>0</v>
      </c>
      <c r="I109" s="965" t="s">
        <v>146</v>
      </c>
      <c r="J109" s="911"/>
      <c r="K109" s="787"/>
      <c r="L109" s="788"/>
      <c r="M109" s="788"/>
      <c r="N109" s="788"/>
      <c r="O109" s="788"/>
      <c r="P109" s="788"/>
      <c r="Q109" s="788"/>
      <c r="R109" s="98">
        <f t="shared" si="6"/>
        <v>0</v>
      </c>
      <c r="T109" s="6">
        <f t="shared" ref="T109:T122" si="7">G108*Q108*$Q$105/100</f>
        <v>0</v>
      </c>
      <c r="U109" s="6">
        <f t="shared" ref="U109:U122" si="8">T109*2</f>
        <v>0</v>
      </c>
      <c r="V109" s="6">
        <f t="shared" ref="V109:V122" si="9">T109-U109</f>
        <v>0</v>
      </c>
      <c r="X109" s="143">
        <v>-0.42</v>
      </c>
      <c r="Y109" s="143">
        <v>0.42</v>
      </c>
      <c r="AG109" s="143">
        <v>0.17</v>
      </c>
    </row>
    <row r="110" spans="1:33" ht="12.75" customHeight="1" x14ac:dyDescent="0.25">
      <c r="A110" s="902"/>
      <c r="B110" s="902"/>
      <c r="C110" s="393"/>
      <c r="D110" s="966" t="s">
        <v>147</v>
      </c>
      <c r="E110" s="907"/>
      <c r="F110" s="20">
        <v>0</v>
      </c>
      <c r="G110" s="97">
        <v>0.45</v>
      </c>
      <c r="H110" s="99">
        <f t="shared" si="5"/>
        <v>0</v>
      </c>
      <c r="I110" s="965" t="s">
        <v>147</v>
      </c>
      <c r="J110" s="911"/>
      <c r="K110" s="787"/>
      <c r="L110" s="788"/>
      <c r="M110" s="788"/>
      <c r="N110" s="788"/>
      <c r="O110" s="788"/>
      <c r="P110" s="788"/>
      <c r="Q110" s="788"/>
      <c r="R110" s="98">
        <f t="shared" si="6"/>
        <v>0</v>
      </c>
      <c r="T110" s="6">
        <f t="shared" si="7"/>
        <v>0</v>
      </c>
      <c r="U110" s="6">
        <f t="shared" si="8"/>
        <v>0</v>
      </c>
      <c r="V110" s="6">
        <f t="shared" si="9"/>
        <v>0</v>
      </c>
      <c r="X110" s="143">
        <v>-0.43</v>
      </c>
      <c r="Y110" s="143">
        <v>0.43</v>
      </c>
      <c r="AG110" s="143">
        <v>0.18</v>
      </c>
    </row>
    <row r="111" spans="1:33" ht="12.75" customHeight="1" x14ac:dyDescent="0.25">
      <c r="A111" s="902"/>
      <c r="B111" s="902"/>
      <c r="C111" s="393"/>
      <c r="D111" s="966" t="s">
        <v>148</v>
      </c>
      <c r="E111" s="907"/>
      <c r="F111" s="20">
        <v>0</v>
      </c>
      <c r="G111" s="97">
        <v>0.5</v>
      </c>
      <c r="H111" s="99">
        <f t="shared" si="5"/>
        <v>0</v>
      </c>
      <c r="I111" s="965" t="s">
        <v>148</v>
      </c>
      <c r="J111" s="911"/>
      <c r="K111" s="787"/>
      <c r="L111" s="788"/>
      <c r="M111" s="788"/>
      <c r="N111" s="788"/>
      <c r="O111" s="788"/>
      <c r="P111" s="788"/>
      <c r="Q111" s="788"/>
      <c r="R111" s="98">
        <f t="shared" si="6"/>
        <v>0</v>
      </c>
      <c r="T111" s="6">
        <f t="shared" si="7"/>
        <v>0</v>
      </c>
      <c r="U111" s="6">
        <f t="shared" si="8"/>
        <v>0</v>
      </c>
      <c r="V111" s="6">
        <f t="shared" si="9"/>
        <v>0</v>
      </c>
      <c r="X111" s="143">
        <v>-0.44</v>
      </c>
      <c r="Y111" s="143">
        <v>0.44</v>
      </c>
      <c r="AG111" s="143">
        <v>0.19</v>
      </c>
    </row>
    <row r="112" spans="1:33" ht="12.75" customHeight="1" x14ac:dyDescent="0.25">
      <c r="A112" s="902"/>
      <c r="B112" s="902"/>
      <c r="C112" s="393"/>
      <c r="D112" s="966" t="s">
        <v>149</v>
      </c>
      <c r="E112" s="907"/>
      <c r="F112" s="20">
        <v>0</v>
      </c>
      <c r="G112" s="97">
        <v>0.5</v>
      </c>
      <c r="H112" s="99">
        <f t="shared" si="5"/>
        <v>0</v>
      </c>
      <c r="I112" s="965" t="s">
        <v>149</v>
      </c>
      <c r="J112" s="911"/>
      <c r="K112" s="787"/>
      <c r="L112" s="788"/>
      <c r="M112" s="788"/>
      <c r="N112" s="788"/>
      <c r="O112" s="788"/>
      <c r="P112" s="788"/>
      <c r="Q112" s="788"/>
      <c r="R112" s="98">
        <f t="shared" si="6"/>
        <v>0</v>
      </c>
      <c r="T112" s="6">
        <f t="shared" si="7"/>
        <v>0</v>
      </c>
      <c r="U112" s="6">
        <f t="shared" si="8"/>
        <v>0</v>
      </c>
      <c r="V112" s="6">
        <f t="shared" si="9"/>
        <v>0</v>
      </c>
      <c r="X112" s="143">
        <v>-0.45</v>
      </c>
      <c r="Y112" s="143">
        <v>0.45</v>
      </c>
      <c r="AG112" s="143">
        <v>0.2</v>
      </c>
    </row>
    <row r="113" spans="1:33" ht="12.75" customHeight="1" x14ac:dyDescent="0.25">
      <c r="A113" s="902"/>
      <c r="B113" s="902"/>
      <c r="C113" s="393"/>
      <c r="D113" s="966" t="s">
        <v>150</v>
      </c>
      <c r="E113" s="907"/>
      <c r="F113" s="20">
        <v>0</v>
      </c>
      <c r="G113" s="97">
        <v>0.55000000000000004</v>
      </c>
      <c r="H113" s="99">
        <f t="shared" si="5"/>
        <v>0</v>
      </c>
      <c r="I113" s="965" t="s">
        <v>150</v>
      </c>
      <c r="J113" s="911"/>
      <c r="K113" s="787"/>
      <c r="L113" s="788"/>
      <c r="M113" s="788"/>
      <c r="N113" s="788"/>
      <c r="O113" s="788"/>
      <c r="P113" s="788"/>
      <c r="Q113" s="788"/>
      <c r="R113" s="98">
        <f t="shared" si="6"/>
        <v>0</v>
      </c>
      <c r="T113" s="6">
        <f t="shared" si="7"/>
        <v>0</v>
      </c>
      <c r="U113" s="6">
        <f t="shared" si="8"/>
        <v>0</v>
      </c>
      <c r="V113" s="6">
        <f t="shared" si="9"/>
        <v>0</v>
      </c>
      <c r="X113" s="143">
        <v>-0.46</v>
      </c>
      <c r="Y113" s="143">
        <v>0.46</v>
      </c>
      <c r="AG113" s="143">
        <v>0.21</v>
      </c>
    </row>
    <row r="114" spans="1:33" ht="12.75" customHeight="1" x14ac:dyDescent="0.25">
      <c r="A114" s="902"/>
      <c r="B114" s="902"/>
      <c r="C114" s="393"/>
      <c r="D114" s="906">
        <v>76.099999999999994</v>
      </c>
      <c r="E114" s="907"/>
      <c r="F114" s="20">
        <v>0</v>
      </c>
      <c r="G114" s="97">
        <v>0.6</v>
      </c>
      <c r="H114" s="99">
        <f t="shared" si="5"/>
        <v>0</v>
      </c>
      <c r="I114" s="910">
        <v>76.099999999999994</v>
      </c>
      <c r="J114" s="911"/>
      <c r="K114" s="787"/>
      <c r="L114" s="788"/>
      <c r="M114" s="788"/>
      <c r="N114" s="788"/>
      <c r="O114" s="788"/>
      <c r="P114" s="788"/>
      <c r="Q114" s="788"/>
      <c r="R114" s="98">
        <f t="shared" si="6"/>
        <v>0</v>
      </c>
      <c r="T114" s="6">
        <f t="shared" si="7"/>
        <v>0</v>
      </c>
      <c r="U114" s="6">
        <f t="shared" si="8"/>
        <v>0</v>
      </c>
      <c r="V114" s="6">
        <f t="shared" si="9"/>
        <v>0</v>
      </c>
      <c r="X114" s="143">
        <v>-0.47</v>
      </c>
      <c r="Y114" s="143">
        <v>0.47</v>
      </c>
      <c r="AG114" s="143">
        <v>0.22</v>
      </c>
    </row>
    <row r="115" spans="1:33" ht="12.75" customHeight="1" x14ac:dyDescent="0.25">
      <c r="A115" s="902"/>
      <c r="B115" s="902"/>
      <c r="C115" s="393"/>
      <c r="D115" s="906">
        <v>88.9</v>
      </c>
      <c r="E115" s="907"/>
      <c r="F115" s="20">
        <v>0</v>
      </c>
      <c r="G115" s="97">
        <v>0.65</v>
      </c>
      <c r="H115" s="99">
        <f t="shared" si="5"/>
        <v>0</v>
      </c>
      <c r="I115" s="910">
        <v>88.9</v>
      </c>
      <c r="J115" s="911"/>
      <c r="K115" s="787"/>
      <c r="L115" s="788"/>
      <c r="M115" s="788"/>
      <c r="N115" s="788"/>
      <c r="O115" s="788"/>
      <c r="P115" s="788"/>
      <c r="Q115" s="788"/>
      <c r="R115" s="98">
        <f t="shared" si="6"/>
        <v>0</v>
      </c>
      <c r="T115" s="6">
        <f t="shared" si="7"/>
        <v>0</v>
      </c>
      <c r="U115" s="6">
        <f t="shared" si="8"/>
        <v>0</v>
      </c>
      <c r="V115" s="6">
        <f t="shared" si="9"/>
        <v>0</v>
      </c>
      <c r="X115" s="143">
        <v>-0.48</v>
      </c>
      <c r="Y115" s="143">
        <v>0.48</v>
      </c>
      <c r="AG115" s="143">
        <v>0.23</v>
      </c>
    </row>
    <row r="116" spans="1:33" ht="12.75" customHeight="1" x14ac:dyDescent="0.25">
      <c r="A116" s="902"/>
      <c r="B116" s="902"/>
      <c r="C116" s="393"/>
      <c r="D116" s="906">
        <v>114.3</v>
      </c>
      <c r="E116" s="907"/>
      <c r="F116" s="20">
        <v>0</v>
      </c>
      <c r="G116" s="97">
        <v>0.7</v>
      </c>
      <c r="H116" s="99">
        <f t="shared" si="5"/>
        <v>0</v>
      </c>
      <c r="I116" s="910">
        <v>114.3</v>
      </c>
      <c r="J116" s="911"/>
      <c r="K116" s="787"/>
      <c r="L116" s="788"/>
      <c r="M116" s="788"/>
      <c r="N116" s="788"/>
      <c r="O116" s="788"/>
      <c r="P116" s="788"/>
      <c r="Q116" s="788"/>
      <c r="R116" s="98">
        <f t="shared" si="6"/>
        <v>0</v>
      </c>
      <c r="T116" s="6">
        <f t="shared" si="7"/>
        <v>0</v>
      </c>
      <c r="U116" s="6">
        <f t="shared" si="8"/>
        <v>0</v>
      </c>
      <c r="V116" s="6">
        <f t="shared" si="9"/>
        <v>0</v>
      </c>
      <c r="X116" s="143">
        <v>-0.49</v>
      </c>
      <c r="Y116" s="143">
        <v>0.49</v>
      </c>
      <c r="AG116" s="143">
        <v>0.24</v>
      </c>
    </row>
    <row r="117" spans="1:33" ht="12.75" customHeight="1" x14ac:dyDescent="0.25">
      <c r="A117" s="902"/>
      <c r="B117" s="902"/>
      <c r="C117" s="393"/>
      <c r="D117" s="906">
        <v>139.69999999999999</v>
      </c>
      <c r="E117" s="907"/>
      <c r="F117" s="20">
        <v>0</v>
      </c>
      <c r="G117" s="97">
        <v>0.8</v>
      </c>
      <c r="H117" s="99">
        <f t="shared" si="5"/>
        <v>0</v>
      </c>
      <c r="I117" s="910">
        <v>139.69999999999999</v>
      </c>
      <c r="J117" s="911"/>
      <c r="K117" s="787"/>
      <c r="L117" s="788"/>
      <c r="M117" s="788"/>
      <c r="N117" s="788"/>
      <c r="O117" s="788"/>
      <c r="P117" s="788"/>
      <c r="Q117" s="788"/>
      <c r="R117" s="98">
        <f t="shared" si="6"/>
        <v>0</v>
      </c>
      <c r="T117" s="6">
        <f t="shared" si="7"/>
        <v>0</v>
      </c>
      <c r="U117" s="6">
        <f t="shared" si="8"/>
        <v>0</v>
      </c>
      <c r="V117" s="6">
        <f t="shared" si="9"/>
        <v>0</v>
      </c>
      <c r="X117" s="143">
        <v>-0.5</v>
      </c>
      <c r="Y117" s="143">
        <v>0.5</v>
      </c>
      <c r="AG117" s="143">
        <v>0.25</v>
      </c>
    </row>
    <row r="118" spans="1:33" ht="12.75" customHeight="1" x14ac:dyDescent="0.25">
      <c r="A118" s="902"/>
      <c r="B118" s="902"/>
      <c r="C118" s="393"/>
      <c r="D118" s="906">
        <v>168.3</v>
      </c>
      <c r="E118" s="907"/>
      <c r="F118" s="20">
        <v>0</v>
      </c>
      <c r="G118" s="97">
        <v>0.9</v>
      </c>
      <c r="H118" s="99">
        <f t="shared" si="5"/>
        <v>0</v>
      </c>
      <c r="I118" s="910">
        <v>168.3</v>
      </c>
      <c r="J118" s="911"/>
      <c r="K118" s="787"/>
      <c r="L118" s="788"/>
      <c r="M118" s="788"/>
      <c r="N118" s="788"/>
      <c r="O118" s="788"/>
      <c r="P118" s="788"/>
      <c r="Q118" s="788"/>
      <c r="R118" s="98">
        <f t="shared" si="6"/>
        <v>0</v>
      </c>
      <c r="T118" s="6">
        <f t="shared" si="7"/>
        <v>0</v>
      </c>
      <c r="U118" s="6">
        <f t="shared" si="8"/>
        <v>0</v>
      </c>
      <c r="V118" s="6">
        <f t="shared" si="9"/>
        <v>0</v>
      </c>
      <c r="AG118" s="143">
        <v>0.26</v>
      </c>
    </row>
    <row r="119" spans="1:33" ht="12.75" customHeight="1" x14ac:dyDescent="0.25">
      <c r="A119" s="902"/>
      <c r="B119" s="902"/>
      <c r="C119" s="393"/>
      <c r="D119" s="906">
        <v>219.1</v>
      </c>
      <c r="E119" s="907"/>
      <c r="F119" s="20">
        <v>0</v>
      </c>
      <c r="G119" s="97">
        <v>1.1000000000000001</v>
      </c>
      <c r="H119" s="99">
        <f t="shared" si="5"/>
        <v>0</v>
      </c>
      <c r="I119" s="910">
        <v>219.1</v>
      </c>
      <c r="J119" s="911"/>
      <c r="K119" s="787"/>
      <c r="L119" s="788"/>
      <c r="M119" s="788"/>
      <c r="N119" s="788"/>
      <c r="O119" s="788"/>
      <c r="P119" s="788"/>
      <c r="Q119" s="788"/>
      <c r="R119" s="98">
        <f t="shared" si="6"/>
        <v>0</v>
      </c>
      <c r="T119" s="6">
        <f t="shared" si="7"/>
        <v>0</v>
      </c>
      <c r="U119" s="6">
        <f t="shared" si="8"/>
        <v>0</v>
      </c>
      <c r="V119" s="6">
        <f t="shared" si="9"/>
        <v>0</v>
      </c>
      <c r="AG119" s="143">
        <v>0.27000000000000102</v>
      </c>
    </row>
    <row r="120" spans="1:33" ht="12.75" customHeight="1" x14ac:dyDescent="0.25">
      <c r="A120" s="902"/>
      <c r="B120" s="902"/>
      <c r="C120" s="393"/>
      <c r="D120" s="906">
        <v>273</v>
      </c>
      <c r="E120" s="907"/>
      <c r="F120" s="20">
        <v>0</v>
      </c>
      <c r="G120" s="97">
        <v>1.8</v>
      </c>
      <c r="H120" s="99">
        <f t="shared" si="5"/>
        <v>0</v>
      </c>
      <c r="I120" s="910">
        <v>273</v>
      </c>
      <c r="J120" s="911"/>
      <c r="K120" s="787"/>
      <c r="L120" s="788"/>
      <c r="M120" s="788"/>
      <c r="N120" s="788"/>
      <c r="O120" s="788"/>
      <c r="P120" s="788"/>
      <c r="Q120" s="788"/>
      <c r="R120" s="98">
        <f t="shared" si="6"/>
        <v>0</v>
      </c>
      <c r="T120" s="6">
        <f t="shared" si="7"/>
        <v>0</v>
      </c>
      <c r="U120" s="6">
        <f t="shared" si="8"/>
        <v>0</v>
      </c>
      <c r="V120" s="6">
        <f t="shared" si="9"/>
        <v>0</v>
      </c>
      <c r="AG120" s="143">
        <v>0.28000000000000103</v>
      </c>
    </row>
    <row r="121" spans="1:33" ht="12.75" customHeight="1" x14ac:dyDescent="0.25">
      <c r="A121" s="902"/>
      <c r="B121" s="902"/>
      <c r="C121" s="393"/>
      <c r="D121" s="906">
        <v>323.89999999999998</v>
      </c>
      <c r="E121" s="907"/>
      <c r="F121" s="258">
        <v>0</v>
      </c>
      <c r="G121" s="289">
        <v>2</v>
      </c>
      <c r="H121" s="634">
        <f t="shared" si="5"/>
        <v>0</v>
      </c>
      <c r="I121" s="910">
        <v>323.89999999999998</v>
      </c>
      <c r="J121" s="911"/>
      <c r="K121" s="787"/>
      <c r="L121" s="791"/>
      <c r="M121" s="791"/>
      <c r="N121" s="791"/>
      <c r="O121" s="791"/>
      <c r="P121" s="791"/>
      <c r="Q121" s="791"/>
      <c r="R121" s="98">
        <f t="shared" si="6"/>
        <v>0</v>
      </c>
      <c r="T121" s="6">
        <f t="shared" si="7"/>
        <v>0</v>
      </c>
      <c r="U121" s="6">
        <f t="shared" si="8"/>
        <v>0</v>
      </c>
      <c r="V121" s="6">
        <f t="shared" si="9"/>
        <v>0</v>
      </c>
      <c r="AG121" s="143">
        <v>0.29000000000000098</v>
      </c>
    </row>
    <row r="122" spans="1:33" x14ac:dyDescent="0.25">
      <c r="A122" s="909"/>
      <c r="B122" s="909"/>
      <c r="C122" s="397"/>
      <c r="D122" s="1199"/>
      <c r="E122" s="1200"/>
      <c r="F122" s="561"/>
      <c r="G122" s="57"/>
      <c r="H122" s="561"/>
      <c r="I122" s="7"/>
      <c r="J122" s="562"/>
      <c r="K122" s="562"/>
      <c r="L122" s="304"/>
      <c r="M122" s="304"/>
      <c r="N122" s="304"/>
      <c r="O122" s="304"/>
      <c r="P122" s="304"/>
      <c r="Q122" s="304"/>
      <c r="R122" s="563"/>
      <c r="T122" s="6">
        <f t="shared" si="7"/>
        <v>0</v>
      </c>
      <c r="U122" s="6">
        <f t="shared" si="8"/>
        <v>0</v>
      </c>
      <c r="V122" s="6">
        <f t="shared" si="9"/>
        <v>0</v>
      </c>
      <c r="AG122" s="143">
        <v>0.30000000000000099</v>
      </c>
    </row>
    <row r="123" spans="1:33" x14ac:dyDescent="0.25">
      <c r="A123" s="909"/>
      <c r="B123" s="909"/>
      <c r="C123" s="398"/>
      <c r="D123" s="1192"/>
      <c r="E123" s="1036"/>
      <c r="H123" s="148"/>
      <c r="I123" s="7"/>
      <c r="J123" s="391"/>
      <c r="K123" s="391"/>
      <c r="L123" s="62"/>
      <c r="M123" s="62"/>
      <c r="N123" s="62"/>
      <c r="O123" s="62"/>
      <c r="P123" s="62"/>
      <c r="Q123" s="62"/>
      <c r="R123" s="102"/>
      <c r="AG123" s="143">
        <v>0.310000000000001</v>
      </c>
    </row>
    <row r="124" spans="1:33" x14ac:dyDescent="0.25">
      <c r="A124" s="909"/>
      <c r="B124" s="909"/>
      <c r="C124" s="398"/>
      <c r="D124" s="1192"/>
      <c r="E124" s="1036"/>
      <c r="I124" s="7"/>
      <c r="J124" s="391"/>
      <c r="K124" s="391"/>
      <c r="L124" s="62"/>
      <c r="M124" s="62"/>
      <c r="N124" s="62"/>
      <c r="O124" s="62"/>
      <c r="P124" s="62"/>
      <c r="Q124" s="62"/>
      <c r="R124" s="102"/>
      <c r="T124" s="178"/>
      <c r="U124" s="178"/>
      <c r="V124" s="178"/>
      <c r="W124" s="178"/>
      <c r="X124" s="178"/>
      <c r="Y124" s="178"/>
      <c r="Z124" s="178"/>
      <c r="AG124" s="143">
        <v>0.32000000000000101</v>
      </c>
    </row>
    <row r="125" spans="1:33" x14ac:dyDescent="0.25">
      <c r="D125" s="7"/>
      <c r="I125" s="7"/>
      <c r="R125" s="8"/>
      <c r="T125" s="178"/>
      <c r="U125" s="178"/>
      <c r="V125" s="178"/>
      <c r="W125" s="178"/>
      <c r="X125" s="178"/>
      <c r="Y125" s="178"/>
      <c r="Z125" s="178"/>
      <c r="AG125" s="143">
        <v>0.33000000000000101</v>
      </c>
    </row>
    <row r="126" spans="1:33" x14ac:dyDescent="0.25">
      <c r="D126" s="7"/>
      <c r="I126" s="7"/>
      <c r="R126" s="8"/>
      <c r="AG126" s="143">
        <v>0.34000000000000102</v>
      </c>
    </row>
    <row r="127" spans="1:33" x14ac:dyDescent="0.25">
      <c r="D127" s="7"/>
      <c r="I127" s="7"/>
      <c r="R127" s="8"/>
      <c r="AG127" s="143">
        <v>0.35000000000000098</v>
      </c>
    </row>
    <row r="128" spans="1:33" x14ac:dyDescent="0.25">
      <c r="D128" s="7"/>
      <c r="I128" s="7"/>
      <c r="R128" s="8"/>
      <c r="AG128" s="143">
        <v>0.36000000000000099</v>
      </c>
    </row>
    <row r="129" spans="1:33" ht="12.5" x14ac:dyDescent="0.25">
      <c r="A129"/>
      <c r="B129"/>
      <c r="C129"/>
      <c r="D129" s="37"/>
      <c r="E129"/>
      <c r="F129"/>
      <c r="G129"/>
      <c r="H129"/>
      <c r="I129" s="7"/>
      <c r="R129" s="8"/>
      <c r="AG129" s="143">
        <v>0.37000000000000099</v>
      </c>
    </row>
    <row r="130" spans="1:33" ht="12.5" x14ac:dyDescent="0.25">
      <c r="A130"/>
      <c r="B130"/>
      <c r="C130"/>
      <c r="D130" s="37"/>
      <c r="E130"/>
      <c r="F130"/>
      <c r="G130"/>
      <c r="H130"/>
      <c r="I130" s="7"/>
      <c r="R130" s="8"/>
      <c r="AG130" s="143">
        <v>0.380000000000001</v>
      </c>
    </row>
    <row r="131" spans="1:33" ht="12" thickBot="1" x14ac:dyDescent="0.3">
      <c r="A131" s="44"/>
      <c r="D131" s="1104" t="s">
        <v>15</v>
      </c>
      <c r="E131" s="1105"/>
      <c r="F131" s="1106"/>
      <c r="G131" s="30"/>
      <c r="H131" s="169">
        <f>SUM(H107:H121)</f>
        <v>0</v>
      </c>
      <c r="I131" s="261"/>
      <c r="J131" s="28"/>
      <c r="K131" s="28"/>
      <c r="L131" s="28"/>
      <c r="M131" s="27" t="s">
        <v>15</v>
      </c>
      <c r="N131" s="28"/>
      <c r="O131" s="29"/>
      <c r="P131" s="100"/>
      <c r="Q131" s="28"/>
      <c r="R131" s="387">
        <f>SUM(R107:R121)</f>
        <v>0</v>
      </c>
      <c r="AG131" s="143">
        <v>0.39000000000000101</v>
      </c>
    </row>
    <row r="132" spans="1:33" x14ac:dyDescent="0.25">
      <c r="AG132" s="143">
        <v>0.40000000000000102</v>
      </c>
    </row>
    <row r="133" spans="1:33" ht="12.5" x14ac:dyDescent="0.25">
      <c r="A133"/>
      <c r="B133"/>
      <c r="C133"/>
      <c r="D133"/>
      <c r="E133"/>
      <c r="F133"/>
      <c r="G133"/>
      <c r="H133"/>
      <c r="I133"/>
      <c r="AG133" s="143">
        <v>0.41000000000000097</v>
      </c>
    </row>
    <row r="134" spans="1:33" ht="12.5" x14ac:dyDescent="0.25">
      <c r="A134"/>
      <c r="B134"/>
      <c r="C134"/>
      <c r="D134"/>
      <c r="E134"/>
      <c r="F134"/>
      <c r="G134"/>
      <c r="H134"/>
      <c r="I134"/>
      <c r="AG134" s="143">
        <v>0.42000000000000098</v>
      </c>
    </row>
    <row r="135" spans="1:33" ht="12.5" x14ac:dyDescent="0.25">
      <c r="A135"/>
      <c r="B135"/>
      <c r="C135"/>
      <c r="D135"/>
      <c r="E135"/>
      <c r="F135"/>
      <c r="G135"/>
      <c r="H135"/>
      <c r="I135"/>
      <c r="AG135" s="143"/>
    </row>
    <row r="136" spans="1:33" ht="12.5" x14ac:dyDescent="0.25">
      <c r="A136"/>
      <c r="B136"/>
      <c r="C136"/>
      <c r="D136"/>
      <c r="E136"/>
      <c r="F136"/>
      <c r="G136"/>
      <c r="H136"/>
      <c r="I136"/>
      <c r="AG136" s="143"/>
    </row>
    <row r="137" spans="1:33" ht="12.5" x14ac:dyDescent="0.25">
      <c r="A137"/>
      <c r="B137"/>
      <c r="C137"/>
      <c r="D137"/>
      <c r="E137"/>
      <c r="F137"/>
      <c r="G137"/>
      <c r="H137"/>
      <c r="I137"/>
      <c r="AG137" s="143"/>
    </row>
    <row r="138" spans="1:33" ht="12.5" x14ac:dyDescent="0.25">
      <c r="A138"/>
      <c r="B138"/>
      <c r="C138"/>
      <c r="D138"/>
      <c r="E138"/>
      <c r="F138"/>
      <c r="G138"/>
      <c r="H138"/>
      <c r="I138"/>
      <c r="AG138" s="143"/>
    </row>
    <row r="139" spans="1:33" ht="12.5" x14ac:dyDescent="0.25">
      <c r="A139"/>
      <c r="B139"/>
      <c r="C139"/>
      <c r="D139"/>
      <c r="E139"/>
      <c r="F139"/>
      <c r="G139"/>
      <c r="H139"/>
      <c r="I139"/>
      <c r="AG139" s="143"/>
    </row>
    <row r="140" spans="1:33" ht="12.5" x14ac:dyDescent="0.25">
      <c r="A140"/>
      <c r="B140"/>
      <c r="C140"/>
      <c r="D140"/>
      <c r="E140"/>
      <c r="F140"/>
      <c r="G140"/>
      <c r="H140"/>
      <c r="I140"/>
      <c r="AG140" s="143"/>
    </row>
    <row r="141" spans="1:33" ht="13" thickBot="1" x14ac:dyDescent="0.3">
      <c r="A141" s="401"/>
      <c r="B141" s="401"/>
      <c r="C141" s="401"/>
      <c r="D141"/>
      <c r="E141"/>
      <c r="F141"/>
      <c r="G141"/>
      <c r="I141" s="426" t="s">
        <v>219</v>
      </c>
      <c r="AG141" s="143"/>
    </row>
    <row r="142" spans="1:33" ht="13" x14ac:dyDescent="0.3">
      <c r="A142" s="410"/>
      <c r="B142" s="410"/>
      <c r="C142" s="410"/>
      <c r="D142" s="968" t="s">
        <v>473</v>
      </c>
      <c r="E142" s="969"/>
      <c r="F142" s="969"/>
      <c r="G142" s="969"/>
      <c r="H142" s="969"/>
      <c r="I142" s="531" t="s">
        <v>160</v>
      </c>
      <c r="J142" s="2"/>
      <c r="K142" s="2"/>
      <c r="L142" s="2"/>
      <c r="M142" s="2"/>
      <c r="N142" s="2"/>
      <c r="O142" s="2"/>
      <c r="P142" s="2"/>
      <c r="Q142" s="2"/>
      <c r="R142" s="4"/>
      <c r="AG142" s="143"/>
    </row>
    <row r="143" spans="1:33" ht="13" x14ac:dyDescent="0.3">
      <c r="A143" s="411"/>
      <c r="B143" s="394"/>
      <c r="C143" s="394"/>
      <c r="D143" s="970"/>
      <c r="E143" s="971"/>
      <c r="F143" s="971"/>
      <c r="G143" s="971"/>
      <c r="H143" s="971"/>
      <c r="I143" s="624"/>
      <c r="J143" s="176" t="s">
        <v>157</v>
      </c>
      <c r="K143" s="627"/>
      <c r="L143" s="628"/>
      <c r="M143" s="628"/>
      <c r="N143" s="628"/>
      <c r="O143" s="628"/>
      <c r="P143" s="628"/>
      <c r="Q143" s="629"/>
      <c r="R143" s="8"/>
      <c r="AG143" s="143"/>
    </row>
    <row r="144" spans="1:33" ht="12" customHeight="1" x14ac:dyDescent="0.25">
      <c r="A144" s="393"/>
      <c r="B144" s="393"/>
      <c r="C144" s="393"/>
      <c r="D144" s="972"/>
      <c r="E144" s="973"/>
      <c r="F144" s="973"/>
      <c r="G144" s="973"/>
      <c r="H144" s="973"/>
      <c r="I144" s="624"/>
      <c r="R144" s="8"/>
      <c r="AG144" s="143"/>
    </row>
    <row r="145" spans="1:33" ht="12.75" customHeight="1" x14ac:dyDescent="0.25">
      <c r="A145" s="393"/>
      <c r="B145" s="393"/>
      <c r="C145" s="394"/>
      <c r="D145" s="974" t="s">
        <v>3</v>
      </c>
      <c r="E145" s="938"/>
      <c r="G145" s="11"/>
      <c r="H145" s="12"/>
      <c r="I145" s="7"/>
      <c r="K145" s="178">
        <v>1</v>
      </c>
      <c r="L145" s="180">
        <v>1</v>
      </c>
      <c r="M145" s="180">
        <v>1</v>
      </c>
      <c r="N145" s="180">
        <v>1</v>
      </c>
      <c r="O145" s="180">
        <v>1</v>
      </c>
      <c r="P145" s="180">
        <v>10</v>
      </c>
      <c r="Q145" s="180">
        <v>1</v>
      </c>
      <c r="R145" s="183"/>
      <c r="AG145" s="143"/>
    </row>
    <row r="146" spans="1:33" ht="23" x14ac:dyDescent="0.25">
      <c r="A146" s="395"/>
      <c r="B146" s="393"/>
      <c r="C146" s="396"/>
      <c r="D146" s="1116" t="s">
        <v>336</v>
      </c>
      <c r="E146" s="1117"/>
      <c r="F146" s="19" t="s">
        <v>6</v>
      </c>
      <c r="G146" s="122" t="s">
        <v>4</v>
      </c>
      <c r="H146" s="257" t="s">
        <v>5</v>
      </c>
      <c r="I146" s="912" t="s">
        <v>384</v>
      </c>
      <c r="J146" s="913"/>
      <c r="K146" s="587" t="s">
        <v>330</v>
      </c>
      <c r="L146" s="19" t="s">
        <v>330</v>
      </c>
      <c r="M146" s="19" t="s">
        <v>429</v>
      </c>
      <c r="N146" s="19" t="s">
        <v>429</v>
      </c>
      <c r="O146" s="19" t="s">
        <v>429</v>
      </c>
      <c r="P146" s="19" t="s">
        <v>429</v>
      </c>
      <c r="Q146" s="19" t="s">
        <v>429</v>
      </c>
      <c r="R146" s="125" t="s">
        <v>63</v>
      </c>
      <c r="AG146" s="143"/>
    </row>
    <row r="147" spans="1:33" ht="12.5" x14ac:dyDescent="0.25">
      <c r="A147" s="902"/>
      <c r="B147" s="902"/>
      <c r="C147" s="412"/>
      <c r="D147" s="910">
        <v>-22</v>
      </c>
      <c r="E147" s="911"/>
      <c r="F147" s="133">
        <f>'metalliputket puristamalla'!Q5</f>
        <v>0</v>
      </c>
      <c r="G147" s="97">
        <v>0.3</v>
      </c>
      <c r="H147" s="99">
        <f t="shared" ref="H147:H153" si="10">F147*G147</f>
        <v>0</v>
      </c>
      <c r="I147" s="925">
        <v>-22</v>
      </c>
      <c r="J147" s="926"/>
      <c r="K147" s="792"/>
      <c r="L147" s="788"/>
      <c r="M147" s="788"/>
      <c r="N147" s="788"/>
      <c r="O147" s="788"/>
      <c r="P147" s="788"/>
      <c r="Q147" s="788"/>
      <c r="R147" s="98">
        <f t="shared" ref="R147:R153" si="11">G147*K147*$K$145/100+G147*L147*$L$145/100+G147*M147*$M$145/100+G147*N147*$N$145/100+G147*O147*$O$145/100+G147*P147*$P$145/100+V148</f>
        <v>0</v>
      </c>
      <c r="AG147" s="143"/>
    </row>
    <row r="148" spans="1:33" ht="12.5" x14ac:dyDescent="0.25">
      <c r="A148" s="902"/>
      <c r="B148" s="902"/>
      <c r="C148" s="412"/>
      <c r="D148" s="910">
        <v>-35</v>
      </c>
      <c r="E148" s="911"/>
      <c r="F148" s="133">
        <f>'metalliputket puristamalla'!Q6</f>
        <v>0</v>
      </c>
      <c r="G148" s="97">
        <v>0.34</v>
      </c>
      <c r="H148" s="99">
        <f t="shared" si="10"/>
        <v>0</v>
      </c>
      <c r="I148" s="925">
        <v>-35</v>
      </c>
      <c r="J148" s="1196"/>
      <c r="K148" s="792"/>
      <c r="L148" s="788"/>
      <c r="M148" s="788"/>
      <c r="N148" s="788"/>
      <c r="O148" s="788"/>
      <c r="P148" s="788"/>
      <c r="Q148" s="788"/>
      <c r="R148" s="98">
        <f t="shared" si="11"/>
        <v>0</v>
      </c>
      <c r="T148" s="6">
        <f t="shared" ref="T148:T154" si="12">G147*Q147*$Q$145/100</f>
        <v>0</v>
      </c>
      <c r="U148" s="6">
        <f>T148*2</f>
        <v>0</v>
      </c>
      <c r="V148" s="6">
        <f t="shared" ref="V148:V149" si="13">T148-U148</f>
        <v>0</v>
      </c>
      <c r="AG148" s="143"/>
    </row>
    <row r="149" spans="1:33" ht="12.5" x14ac:dyDescent="0.25">
      <c r="A149" s="902"/>
      <c r="B149" s="902"/>
      <c r="C149" s="412"/>
      <c r="D149" s="910">
        <v>-54</v>
      </c>
      <c r="E149" s="911"/>
      <c r="F149" s="133">
        <f>'metalliputket puristamalla'!Q7</f>
        <v>0</v>
      </c>
      <c r="G149" s="97">
        <v>0.38</v>
      </c>
      <c r="H149" s="99">
        <f t="shared" si="10"/>
        <v>0</v>
      </c>
      <c r="I149" s="925">
        <v>-54</v>
      </c>
      <c r="J149" s="1196"/>
      <c r="K149" s="792"/>
      <c r="L149" s="788"/>
      <c r="M149" s="788"/>
      <c r="N149" s="788"/>
      <c r="O149" s="788"/>
      <c r="P149" s="788"/>
      <c r="Q149" s="788"/>
      <c r="R149" s="98">
        <f t="shared" si="11"/>
        <v>0</v>
      </c>
      <c r="T149" s="6">
        <f t="shared" si="12"/>
        <v>0</v>
      </c>
      <c r="U149" s="6">
        <f t="shared" ref="U149:U154" si="14">T149*2</f>
        <v>0</v>
      </c>
      <c r="V149" s="6">
        <f t="shared" si="13"/>
        <v>0</v>
      </c>
      <c r="AG149" s="143"/>
    </row>
    <row r="150" spans="1:33" ht="12.5" x14ac:dyDescent="0.25">
      <c r="A150" s="902"/>
      <c r="B150" s="902"/>
      <c r="C150" s="412"/>
      <c r="D150" s="910">
        <v>-63</v>
      </c>
      <c r="E150" s="911"/>
      <c r="F150" s="133">
        <f>'metalliputket puristamalla'!Q8</f>
        <v>0</v>
      </c>
      <c r="G150" s="97">
        <v>0.41</v>
      </c>
      <c r="H150" s="99">
        <f t="shared" si="10"/>
        <v>0</v>
      </c>
      <c r="I150" s="925">
        <v>-63</v>
      </c>
      <c r="J150" s="1196"/>
      <c r="K150" s="792"/>
      <c r="L150" s="788"/>
      <c r="M150" s="788"/>
      <c r="N150" s="788"/>
      <c r="O150" s="788"/>
      <c r="P150" s="788"/>
      <c r="Q150" s="788"/>
      <c r="R150" s="98">
        <f t="shared" si="11"/>
        <v>0</v>
      </c>
      <c r="T150" s="6">
        <f t="shared" si="12"/>
        <v>0</v>
      </c>
      <c r="U150" s="6">
        <f t="shared" si="14"/>
        <v>0</v>
      </c>
      <c r="V150" s="6">
        <f>T150-U150</f>
        <v>0</v>
      </c>
      <c r="AG150" s="143"/>
    </row>
    <row r="151" spans="1:33" ht="12.5" x14ac:dyDescent="0.25">
      <c r="A151" s="902"/>
      <c r="B151" s="902"/>
      <c r="C151" s="412"/>
      <c r="D151" s="910">
        <v>-76.099999999999994</v>
      </c>
      <c r="E151" s="911"/>
      <c r="F151" s="133">
        <f>'metalliputket puristamalla'!Q9</f>
        <v>0</v>
      </c>
      <c r="G151" s="97">
        <v>0.45</v>
      </c>
      <c r="H151" s="99">
        <f t="shared" si="10"/>
        <v>0</v>
      </c>
      <c r="I151" s="925">
        <v>-76.099999999999994</v>
      </c>
      <c r="J151" s="1196"/>
      <c r="K151" s="792"/>
      <c r="L151" s="788"/>
      <c r="M151" s="788"/>
      <c r="N151" s="788"/>
      <c r="O151" s="788"/>
      <c r="P151" s="788"/>
      <c r="Q151" s="788"/>
      <c r="R151" s="98">
        <f t="shared" si="11"/>
        <v>0</v>
      </c>
      <c r="T151" s="6">
        <f t="shared" si="12"/>
        <v>0</v>
      </c>
      <c r="U151" s="6">
        <f t="shared" si="14"/>
        <v>0</v>
      </c>
      <c r="V151" s="6">
        <f t="shared" ref="V151:V154" si="15">T151-U151</f>
        <v>0</v>
      </c>
      <c r="AG151" s="143"/>
    </row>
    <row r="152" spans="1:33" ht="12.5" x14ac:dyDescent="0.25">
      <c r="A152" s="902"/>
      <c r="B152" s="902"/>
      <c r="C152" s="412"/>
      <c r="D152" s="910">
        <v>-88.9</v>
      </c>
      <c r="E152" s="911"/>
      <c r="F152" s="133">
        <f>'metalliputket puristamalla'!Q10</f>
        <v>0</v>
      </c>
      <c r="G152" s="97">
        <v>0.49</v>
      </c>
      <c r="H152" s="99">
        <f t="shared" si="10"/>
        <v>0</v>
      </c>
      <c r="I152" s="925">
        <v>-88.9</v>
      </c>
      <c r="J152" s="1196"/>
      <c r="K152" s="792"/>
      <c r="L152" s="788"/>
      <c r="M152" s="788"/>
      <c r="N152" s="788"/>
      <c r="O152" s="788"/>
      <c r="P152" s="788"/>
      <c r="Q152" s="788"/>
      <c r="R152" s="98">
        <f t="shared" si="11"/>
        <v>0</v>
      </c>
      <c r="T152" s="6">
        <f t="shared" si="12"/>
        <v>0</v>
      </c>
      <c r="U152" s="6">
        <f t="shared" si="14"/>
        <v>0</v>
      </c>
      <c r="V152" s="6">
        <f t="shared" si="15"/>
        <v>0</v>
      </c>
      <c r="AG152" s="143"/>
    </row>
    <row r="153" spans="1:33" ht="12.5" x14ac:dyDescent="0.25">
      <c r="A153" s="902"/>
      <c r="B153" s="902"/>
      <c r="C153" s="412"/>
      <c r="D153" s="910">
        <v>-114.3</v>
      </c>
      <c r="E153" s="911"/>
      <c r="F153" s="560">
        <f>'metalliputket puristamalla'!Q11</f>
        <v>0</v>
      </c>
      <c r="G153" s="289">
        <v>0.53</v>
      </c>
      <c r="H153" s="634">
        <f t="shared" si="10"/>
        <v>0</v>
      </c>
      <c r="I153" s="925">
        <v>-114.3</v>
      </c>
      <c r="J153" s="1196"/>
      <c r="K153" s="792"/>
      <c r="L153" s="791"/>
      <c r="M153" s="791"/>
      <c r="N153" s="791"/>
      <c r="O153" s="791"/>
      <c r="P153" s="791"/>
      <c r="Q153" s="791"/>
      <c r="R153" s="98">
        <f t="shared" si="11"/>
        <v>0</v>
      </c>
      <c r="T153" s="6">
        <f t="shared" si="12"/>
        <v>0</v>
      </c>
      <c r="U153" s="6">
        <f t="shared" si="14"/>
        <v>0</v>
      </c>
      <c r="V153" s="6">
        <f t="shared" si="15"/>
        <v>0</v>
      </c>
      <c r="AG153" s="143"/>
    </row>
    <row r="154" spans="1:33" ht="12.5" x14ac:dyDescent="0.25">
      <c r="A154" s="902"/>
      <c r="B154" s="902"/>
      <c r="C154" s="397"/>
      <c r="D154" s="986"/>
      <c r="E154" s="987"/>
      <c r="F154" s="564"/>
      <c r="G154" s="565"/>
      <c r="H154" s="541"/>
      <c r="I154" s="7"/>
      <c r="J154" s="397"/>
      <c r="K154" s="564"/>
      <c r="L154" s="544"/>
      <c r="M154" s="544"/>
      <c r="N154" s="544"/>
      <c r="O154" s="544"/>
      <c r="P154" s="544"/>
      <c r="Q154" s="544"/>
      <c r="R154" s="542"/>
      <c r="T154" s="6">
        <f t="shared" si="12"/>
        <v>0</v>
      </c>
      <c r="U154" s="6">
        <f t="shared" si="14"/>
        <v>0</v>
      </c>
      <c r="V154" s="6">
        <f t="shared" si="15"/>
        <v>0</v>
      </c>
      <c r="AG154" s="143"/>
    </row>
    <row r="155" spans="1:33" ht="12.5" x14ac:dyDescent="0.25">
      <c r="A155" s="902"/>
      <c r="B155" s="902"/>
      <c r="C155" s="397"/>
      <c r="D155" s="908"/>
      <c r="E155" s="909"/>
      <c r="F155" s="511"/>
      <c r="G155" s="407"/>
      <c r="H155" s="511"/>
      <c r="I155" s="7"/>
      <c r="J155" s="397"/>
      <c r="K155" s="397"/>
      <c r="L155" s="547"/>
      <c r="M155" s="547"/>
      <c r="N155" s="547"/>
      <c r="O155" s="547"/>
      <c r="P155" s="547"/>
      <c r="Q155" s="547"/>
      <c r="R155" s="546"/>
      <c r="AG155" s="143"/>
    </row>
    <row r="156" spans="1:33" ht="12.5" x14ac:dyDescent="0.25">
      <c r="A156" s="902"/>
      <c r="B156" s="902"/>
      <c r="C156" s="397"/>
      <c r="D156" s="908"/>
      <c r="E156" s="909"/>
      <c r="F156" s="511"/>
      <c r="G156" s="407"/>
      <c r="H156" s="511"/>
      <c r="I156" s="7"/>
      <c r="J156" s="397"/>
      <c r="K156" s="397"/>
      <c r="L156" s="547"/>
      <c r="M156" s="547"/>
      <c r="N156" s="547"/>
      <c r="O156" s="547"/>
      <c r="P156" s="547"/>
      <c r="Q156" s="547"/>
      <c r="R156" s="546"/>
      <c r="AG156" s="143"/>
    </row>
    <row r="157" spans="1:33" ht="12.5" x14ac:dyDescent="0.25">
      <c r="A157" s="902"/>
      <c r="B157" s="902"/>
      <c r="C157" s="397"/>
      <c r="D157" s="908"/>
      <c r="E157" s="909"/>
      <c r="F157" s="511"/>
      <c r="G157" s="407"/>
      <c r="H157" s="511"/>
      <c r="I157" s="7"/>
      <c r="J157" s="397"/>
      <c r="K157" s="397"/>
      <c r="L157" s="547"/>
      <c r="M157" s="547"/>
      <c r="N157" s="547"/>
      <c r="O157" s="547"/>
      <c r="P157" s="547"/>
      <c r="Q157" s="547"/>
      <c r="R157" s="546"/>
      <c r="AG157" s="143"/>
    </row>
    <row r="158" spans="1:33" ht="12.5" x14ac:dyDescent="0.25">
      <c r="A158" s="902"/>
      <c r="B158" s="902"/>
      <c r="C158" s="397"/>
      <c r="D158" s="908"/>
      <c r="E158" s="909"/>
      <c r="F158" s="511"/>
      <c r="G158" s="407"/>
      <c r="H158" s="511"/>
      <c r="I158" s="7"/>
      <c r="J158" s="397"/>
      <c r="K158" s="397"/>
      <c r="L158" s="547"/>
      <c r="M158" s="547"/>
      <c r="N158" s="547"/>
      <c r="O158" s="547"/>
      <c r="P158" s="547"/>
      <c r="Q158" s="547"/>
      <c r="R158" s="546"/>
      <c r="AG158" s="143"/>
    </row>
    <row r="159" spans="1:33" ht="12.5" x14ac:dyDescent="0.25">
      <c r="A159" s="902"/>
      <c r="B159" s="902"/>
      <c r="C159" s="397"/>
      <c r="D159" s="908"/>
      <c r="E159" s="909"/>
      <c r="F159" s="511"/>
      <c r="G159" s="407"/>
      <c r="H159" s="511"/>
      <c r="I159" s="7"/>
      <c r="J159" s="397"/>
      <c r="K159" s="397"/>
      <c r="L159" s="547"/>
      <c r="M159" s="547"/>
      <c r="N159" s="547"/>
      <c r="O159" s="547"/>
      <c r="P159" s="547"/>
      <c r="Q159" s="547"/>
      <c r="R159" s="546"/>
      <c r="AG159" s="143"/>
    </row>
    <row r="160" spans="1:33" x14ac:dyDescent="0.25">
      <c r="A160" s="902"/>
      <c r="B160" s="902"/>
      <c r="C160" s="397"/>
      <c r="D160" s="908"/>
      <c r="E160" s="909"/>
      <c r="F160" s="511"/>
      <c r="G160" s="537"/>
      <c r="H160" s="511"/>
      <c r="I160" s="7"/>
      <c r="J160" s="397"/>
      <c r="K160" s="397"/>
      <c r="L160" s="547"/>
      <c r="M160" s="547"/>
      <c r="N160" s="547"/>
      <c r="O160" s="547"/>
      <c r="P160" s="547"/>
      <c r="Q160" s="547"/>
      <c r="R160" s="546"/>
      <c r="AG160" s="143"/>
    </row>
    <row r="161" spans="1:33" x14ac:dyDescent="0.25">
      <c r="A161" s="902"/>
      <c r="B161" s="902"/>
      <c r="C161" s="397"/>
      <c r="D161" s="908"/>
      <c r="E161" s="909"/>
      <c r="F161" s="511"/>
      <c r="G161" s="537"/>
      <c r="H161" s="511"/>
      <c r="I161" s="7"/>
      <c r="J161" s="397"/>
      <c r="K161" s="412"/>
      <c r="L161" s="547"/>
      <c r="M161" s="547"/>
      <c r="N161" s="547"/>
      <c r="O161" s="547"/>
      <c r="P161" s="547"/>
      <c r="Q161" s="547"/>
      <c r="R161" s="546"/>
      <c r="AG161" s="143"/>
    </row>
    <row r="162" spans="1:33" x14ac:dyDescent="0.25">
      <c r="A162" s="909"/>
      <c r="B162" s="909"/>
      <c r="C162" s="397"/>
      <c r="D162" s="908"/>
      <c r="E162" s="909"/>
      <c r="F162" s="511"/>
      <c r="G162" s="393"/>
      <c r="H162" s="511"/>
      <c r="I162" s="7"/>
      <c r="J162" s="412"/>
      <c r="K162" s="412"/>
      <c r="L162" s="537"/>
      <c r="M162" s="537"/>
      <c r="N162" s="537"/>
      <c r="O162" s="537"/>
      <c r="P162" s="537"/>
      <c r="Q162" s="537"/>
      <c r="R162" s="546"/>
      <c r="AG162" s="143"/>
    </row>
    <row r="163" spans="1:33" x14ac:dyDescent="0.25">
      <c r="A163" s="909"/>
      <c r="B163" s="909"/>
      <c r="C163" s="398"/>
      <c r="D163" s="908"/>
      <c r="E163" s="909"/>
      <c r="F163" s="393"/>
      <c r="G163" s="393"/>
      <c r="H163" s="511"/>
      <c r="I163" s="7"/>
      <c r="J163" s="412"/>
      <c r="K163" s="412"/>
      <c r="L163" s="537"/>
      <c r="M163" s="537"/>
      <c r="N163" s="537"/>
      <c r="O163" s="537"/>
      <c r="P163" s="537"/>
      <c r="Q163" s="537"/>
      <c r="R163" s="546"/>
      <c r="AG163" s="143"/>
    </row>
    <row r="164" spans="1:33" x14ac:dyDescent="0.25">
      <c r="A164" s="909"/>
      <c r="B164" s="909"/>
      <c r="C164" s="398"/>
      <c r="D164" s="908"/>
      <c r="E164" s="909"/>
      <c r="F164" s="393"/>
      <c r="G164" s="393"/>
      <c r="H164" s="393"/>
      <c r="I164" s="7"/>
      <c r="J164" s="412"/>
      <c r="K164" s="412"/>
      <c r="L164" s="537"/>
      <c r="M164" s="537"/>
      <c r="N164" s="537"/>
      <c r="O164" s="537"/>
      <c r="P164" s="537"/>
      <c r="Q164" s="537"/>
      <c r="R164" s="546"/>
      <c r="T164" s="178"/>
      <c r="U164" s="178"/>
      <c r="V164" s="178"/>
      <c r="AG164" s="143"/>
    </row>
    <row r="165" spans="1:33" x14ac:dyDescent="0.25">
      <c r="A165" s="393"/>
      <c r="B165" s="393"/>
      <c r="C165" s="393"/>
      <c r="D165" s="514"/>
      <c r="E165" s="393"/>
      <c r="F165" s="393"/>
      <c r="G165" s="393"/>
      <c r="H165" s="393"/>
      <c r="I165" s="7"/>
      <c r="J165" s="393"/>
      <c r="K165" s="393"/>
      <c r="L165" s="393"/>
      <c r="M165" s="393"/>
      <c r="N165" s="393"/>
      <c r="O165" s="393"/>
      <c r="P165" s="393"/>
      <c r="Q165" s="393"/>
      <c r="R165" s="566"/>
      <c r="T165" s="178"/>
      <c r="U165" s="178"/>
      <c r="V165" s="178"/>
      <c r="AG165" s="143"/>
    </row>
    <row r="166" spans="1:33" x14ac:dyDescent="0.25">
      <c r="D166" s="7"/>
      <c r="I166" s="7"/>
      <c r="R166" s="8"/>
      <c r="AG166" s="143"/>
    </row>
    <row r="167" spans="1:33" x14ac:dyDescent="0.25">
      <c r="D167" s="7"/>
      <c r="I167" s="7"/>
      <c r="R167" s="8"/>
      <c r="AG167" s="143"/>
    </row>
    <row r="168" spans="1:33" x14ac:dyDescent="0.25">
      <c r="D168" s="7"/>
      <c r="I168" s="7"/>
      <c r="R168" s="8"/>
      <c r="AG168" s="143"/>
    </row>
    <row r="169" spans="1:33" ht="12.5" x14ac:dyDescent="0.25">
      <c r="A169"/>
      <c r="B169"/>
      <c r="C169"/>
      <c r="D169" s="37"/>
      <c r="E169"/>
      <c r="F169"/>
      <c r="G169"/>
      <c r="H169"/>
      <c r="I169" s="7"/>
      <c r="R169" s="8"/>
      <c r="AG169" s="143"/>
    </row>
    <row r="170" spans="1:33" ht="12.5" x14ac:dyDescent="0.25">
      <c r="A170"/>
      <c r="B170"/>
      <c r="C170"/>
      <c r="D170" s="37"/>
      <c r="E170"/>
      <c r="F170"/>
      <c r="G170"/>
      <c r="H170"/>
      <c r="I170" s="7"/>
      <c r="R170" s="8"/>
      <c r="AG170" s="143"/>
    </row>
    <row r="171" spans="1:33" ht="12" thickBot="1" x14ac:dyDescent="0.3">
      <c r="A171" s="44"/>
      <c r="D171" s="1104" t="s">
        <v>15</v>
      </c>
      <c r="E171" s="1105"/>
      <c r="F171" s="1106"/>
      <c r="G171" s="30"/>
      <c r="H171" s="169">
        <f>SUM(H147:H153)</f>
        <v>0</v>
      </c>
      <c r="I171" s="261"/>
      <c r="J171" s="28"/>
      <c r="K171" s="28"/>
      <c r="L171" s="28"/>
      <c r="M171" s="27" t="s">
        <v>15</v>
      </c>
      <c r="N171" s="28"/>
      <c r="O171" s="29"/>
      <c r="P171" s="100"/>
      <c r="Q171" s="28"/>
      <c r="R171" s="387">
        <f>SUM(R147:R161)</f>
        <v>0</v>
      </c>
      <c r="AG171" s="143"/>
    </row>
    <row r="172" spans="1:33" ht="12.5" x14ac:dyDescent="0.25">
      <c r="A172"/>
      <c r="B172"/>
      <c r="C172"/>
      <c r="D172"/>
      <c r="E172"/>
      <c r="F172"/>
      <c r="G172"/>
      <c r="H172"/>
      <c r="I172"/>
      <c r="AG172" s="143"/>
    </row>
    <row r="173" spans="1:33" ht="12.5" x14ac:dyDescent="0.25">
      <c r="A173"/>
      <c r="B173"/>
      <c r="C173"/>
      <c r="D173"/>
      <c r="E173"/>
      <c r="F173"/>
      <c r="G173"/>
      <c r="H173"/>
      <c r="I173"/>
      <c r="AG173" s="143"/>
    </row>
    <row r="174" spans="1:33" ht="12.5" x14ac:dyDescent="0.25">
      <c r="A174"/>
      <c r="B174"/>
      <c r="C174"/>
      <c r="D174"/>
      <c r="E174"/>
      <c r="F174"/>
      <c r="G174"/>
      <c r="H174"/>
      <c r="I174"/>
      <c r="AG174" s="143"/>
    </row>
    <row r="175" spans="1:33" ht="12.5" x14ac:dyDescent="0.25">
      <c r="A175"/>
      <c r="B175"/>
      <c r="C175"/>
      <c r="D175"/>
      <c r="E175"/>
      <c r="F175"/>
      <c r="G175"/>
      <c r="H175"/>
      <c r="I175"/>
      <c r="AG175" s="143"/>
    </row>
    <row r="176" spans="1:33" ht="12.5" x14ac:dyDescent="0.25">
      <c r="A176"/>
      <c r="B176"/>
      <c r="C176"/>
      <c r="D176"/>
      <c r="E176"/>
      <c r="F176"/>
      <c r="G176"/>
      <c r="H176"/>
      <c r="I176"/>
      <c r="AG176" s="143"/>
    </row>
    <row r="177" spans="1:33" ht="12.5" x14ac:dyDescent="0.25">
      <c r="A177"/>
      <c r="B177"/>
      <c r="C177"/>
      <c r="D177"/>
      <c r="E177"/>
      <c r="F177"/>
      <c r="G177"/>
      <c r="H177"/>
      <c r="I177"/>
      <c r="AG177" s="143"/>
    </row>
    <row r="178" spans="1:33" ht="12.5" x14ac:dyDescent="0.25">
      <c r="A178"/>
      <c r="B178"/>
      <c r="C178"/>
      <c r="D178"/>
      <c r="E178"/>
      <c r="F178"/>
      <c r="G178"/>
      <c r="H178"/>
      <c r="I178"/>
      <c r="AG178" s="143"/>
    </row>
    <row r="179" spans="1:33" ht="12.5" x14ac:dyDescent="0.25">
      <c r="A179"/>
      <c r="B179"/>
      <c r="C179"/>
      <c r="D179"/>
      <c r="E179"/>
      <c r="F179"/>
      <c r="G179"/>
      <c r="H179"/>
      <c r="I179"/>
      <c r="AG179" s="143"/>
    </row>
    <row r="180" spans="1:33" ht="12.5" x14ac:dyDescent="0.25">
      <c r="A180"/>
      <c r="B180"/>
      <c r="C180"/>
      <c r="D180"/>
      <c r="E180"/>
      <c r="F180"/>
      <c r="G180"/>
      <c r="H180"/>
      <c r="I180"/>
      <c r="AG180" s="143"/>
    </row>
    <row r="181" spans="1:33" ht="12.5" x14ac:dyDescent="0.25">
      <c r="A181"/>
      <c r="B181"/>
      <c r="C181"/>
      <c r="D181"/>
      <c r="E181"/>
      <c r="F181"/>
      <c r="G181"/>
      <c r="H181"/>
      <c r="I181"/>
      <c r="AG181" s="143"/>
    </row>
    <row r="183" spans="1:33" ht="12" thickBot="1" x14ac:dyDescent="0.3">
      <c r="I183" s="215" t="s">
        <v>219</v>
      </c>
    </row>
    <row r="184" spans="1:33" ht="13" x14ac:dyDescent="0.3">
      <c r="A184" s="286"/>
      <c r="B184" s="286"/>
      <c r="C184" s="286"/>
      <c r="D184" s="1001" t="s">
        <v>474</v>
      </c>
      <c r="E184" s="1002"/>
      <c r="F184" s="1002"/>
      <c r="G184" s="1002"/>
      <c r="H184" s="1002"/>
      <c r="I184" s="531" t="s">
        <v>160</v>
      </c>
      <c r="J184" s="2"/>
      <c r="K184" s="2"/>
      <c r="L184" s="2"/>
      <c r="M184" s="2"/>
      <c r="N184" s="2"/>
      <c r="O184" s="2"/>
      <c r="P184" s="2"/>
      <c r="Q184" s="2"/>
      <c r="R184" s="4"/>
    </row>
    <row r="185" spans="1:33" ht="13" x14ac:dyDescent="0.3">
      <c r="A185" s="159"/>
      <c r="B185" s="44"/>
      <c r="C185" s="44"/>
      <c r="D185" s="1003"/>
      <c r="E185" s="1004"/>
      <c r="F185" s="1004"/>
      <c r="G185" s="1004"/>
      <c r="H185" s="1004"/>
      <c r="I185" s="637"/>
      <c r="J185" s="176" t="s">
        <v>157</v>
      </c>
      <c r="K185" s="627"/>
      <c r="L185" s="628"/>
      <c r="M185" s="628"/>
      <c r="N185" s="628"/>
      <c r="O185" s="628"/>
      <c r="P185" s="628"/>
      <c r="Q185" s="629"/>
      <c r="R185" s="8"/>
    </row>
    <row r="186" spans="1:33" ht="13" x14ac:dyDescent="0.3">
      <c r="A186" s="394"/>
      <c r="B186" s="394"/>
      <c r="C186" s="394"/>
      <c r="D186" s="1005"/>
      <c r="E186" s="1006"/>
      <c r="F186" s="1006"/>
      <c r="G186" s="1006"/>
      <c r="H186" s="1006"/>
      <c r="I186" s="637"/>
      <c r="J186" s="159"/>
      <c r="R186" s="8"/>
    </row>
    <row r="187" spans="1:33" x14ac:dyDescent="0.25">
      <c r="A187" s="393"/>
      <c r="B187" s="393"/>
      <c r="C187" s="394"/>
      <c r="D187" s="1197" t="s">
        <v>3</v>
      </c>
      <c r="E187" s="1198"/>
      <c r="F187" s="21"/>
      <c r="G187" s="47"/>
      <c r="H187" s="47"/>
      <c r="I187" s="55"/>
      <c r="K187" s="178">
        <v>1</v>
      </c>
      <c r="L187" s="180">
        <v>1</v>
      </c>
      <c r="M187" s="180">
        <v>1</v>
      </c>
      <c r="N187" s="180">
        <v>1</v>
      </c>
      <c r="O187" s="180">
        <v>1</v>
      </c>
      <c r="P187" s="180">
        <v>1</v>
      </c>
      <c r="Q187" s="180">
        <v>1</v>
      </c>
      <c r="R187" s="183"/>
      <c r="T187" s="6">
        <f t="shared" ref="T187:T202" si="16">Q189*G189*$Q$187/100</f>
        <v>0</v>
      </c>
      <c r="U187" s="6">
        <f>T187*2</f>
        <v>0</v>
      </c>
      <c r="V187" s="6">
        <f>T187-U187</f>
        <v>0</v>
      </c>
    </row>
    <row r="188" spans="1:33" ht="23" x14ac:dyDescent="0.25">
      <c r="A188" s="395"/>
      <c r="B188" s="393"/>
      <c r="C188" s="413"/>
      <c r="D188" s="1102" t="s">
        <v>16</v>
      </c>
      <c r="E188" s="1103"/>
      <c r="F188" s="591" t="s">
        <v>6</v>
      </c>
      <c r="G188" s="122" t="s">
        <v>4</v>
      </c>
      <c r="H188" s="257" t="s">
        <v>5</v>
      </c>
      <c r="I188" s="912" t="s">
        <v>16</v>
      </c>
      <c r="J188" s="913"/>
      <c r="K188" s="587" t="s">
        <v>429</v>
      </c>
      <c r="L188" s="19" t="s">
        <v>429</v>
      </c>
      <c r="M188" s="19" t="s">
        <v>330</v>
      </c>
      <c r="N188" s="19" t="s">
        <v>330</v>
      </c>
      <c r="O188" s="19" t="s">
        <v>429</v>
      </c>
      <c r="P188" s="19" t="s">
        <v>429</v>
      </c>
      <c r="Q188" s="19" t="s">
        <v>429</v>
      </c>
      <c r="R188" s="125" t="s">
        <v>158</v>
      </c>
      <c r="T188" s="6">
        <f t="shared" si="16"/>
        <v>0</v>
      </c>
      <c r="U188" s="6">
        <f t="shared" ref="U188:U202" si="17">T188*2</f>
        <v>0</v>
      </c>
      <c r="V188" s="6">
        <f t="shared" ref="V188:V202" si="18">T188-U188</f>
        <v>0</v>
      </c>
    </row>
    <row r="189" spans="1:33" x14ac:dyDescent="0.25">
      <c r="A189" s="902"/>
      <c r="B189" s="902"/>
      <c r="C189" s="397"/>
      <c r="D189" s="910">
        <v>8</v>
      </c>
      <c r="E189" s="927"/>
      <c r="F189" s="20">
        <f t="array" ref="F189:F202">'mom 2 kupariputket'!$Q$5:$Q$18</f>
        <v>0</v>
      </c>
      <c r="G189" s="97">
        <v>0.38</v>
      </c>
      <c r="H189" s="99">
        <f t="shared" ref="H189:H205" si="19">F189*G189</f>
        <v>0</v>
      </c>
      <c r="I189" s="914">
        <v>8</v>
      </c>
      <c r="J189" s="915"/>
      <c r="K189" s="792"/>
      <c r="L189" s="793"/>
      <c r="M189" s="793"/>
      <c r="N189" s="793"/>
      <c r="O189" s="793"/>
      <c r="P189" s="793"/>
      <c r="Q189" s="793"/>
      <c r="R189" s="98">
        <f t="shared" ref="R189:R204" si="20">G189*K189*$K$187/100+G189*L189*$L$187/100+G189*M189*$M$187/100+G189*N189*$N$187/100+G189*O189*$O$187/100+G189*P189*$P$187/100+V187</f>
        <v>0</v>
      </c>
      <c r="T189" s="6">
        <f t="shared" si="16"/>
        <v>0</v>
      </c>
      <c r="U189" s="6">
        <f t="shared" si="17"/>
        <v>0</v>
      </c>
      <c r="V189" s="6">
        <f t="shared" si="18"/>
        <v>0</v>
      </c>
    </row>
    <row r="190" spans="1:33" x14ac:dyDescent="0.25">
      <c r="A190" s="902"/>
      <c r="B190" s="902"/>
      <c r="C190" s="397"/>
      <c r="D190" s="910">
        <v>10</v>
      </c>
      <c r="E190" s="927"/>
      <c r="F190" s="20">
        <v>0</v>
      </c>
      <c r="G190" s="97">
        <v>0.38</v>
      </c>
      <c r="H190" s="99">
        <f t="shared" si="19"/>
        <v>0</v>
      </c>
      <c r="I190" s="914">
        <v>10</v>
      </c>
      <c r="J190" s="915"/>
      <c r="K190" s="792"/>
      <c r="L190" s="793"/>
      <c r="M190" s="793"/>
      <c r="N190" s="793"/>
      <c r="O190" s="793"/>
      <c r="P190" s="793"/>
      <c r="Q190" s="793"/>
      <c r="R190" s="98">
        <f t="shared" si="20"/>
        <v>0</v>
      </c>
      <c r="T190" s="6">
        <f t="shared" si="16"/>
        <v>0</v>
      </c>
      <c r="U190" s="6">
        <f t="shared" si="17"/>
        <v>0</v>
      </c>
      <c r="V190" s="6">
        <f t="shared" si="18"/>
        <v>0</v>
      </c>
    </row>
    <row r="191" spans="1:33" x14ac:dyDescent="0.25">
      <c r="A191" s="902"/>
      <c r="B191" s="902"/>
      <c r="C191" s="397"/>
      <c r="D191" s="910">
        <v>12</v>
      </c>
      <c r="E191" s="927"/>
      <c r="F191" s="20">
        <v>0</v>
      </c>
      <c r="G191" s="97">
        <v>0.38</v>
      </c>
      <c r="H191" s="99">
        <f t="shared" si="19"/>
        <v>0</v>
      </c>
      <c r="I191" s="914">
        <v>12</v>
      </c>
      <c r="J191" s="915"/>
      <c r="K191" s="792"/>
      <c r="L191" s="793"/>
      <c r="M191" s="793"/>
      <c r="N191" s="793"/>
      <c r="O191" s="793"/>
      <c r="P191" s="793"/>
      <c r="Q191" s="793"/>
      <c r="R191" s="98">
        <f t="shared" si="20"/>
        <v>0</v>
      </c>
      <c r="T191" s="6">
        <f t="shared" si="16"/>
        <v>0</v>
      </c>
      <c r="U191" s="6">
        <f t="shared" si="17"/>
        <v>0</v>
      </c>
      <c r="V191" s="6">
        <f t="shared" si="18"/>
        <v>0</v>
      </c>
    </row>
    <row r="192" spans="1:33" x14ac:dyDescent="0.25">
      <c r="A192" s="902"/>
      <c r="B192" s="902"/>
      <c r="C192" s="397"/>
      <c r="D192" s="910">
        <v>15</v>
      </c>
      <c r="E192" s="927"/>
      <c r="F192" s="20">
        <v>0</v>
      </c>
      <c r="G192" s="97">
        <v>0.38</v>
      </c>
      <c r="H192" s="99">
        <f t="shared" si="19"/>
        <v>0</v>
      </c>
      <c r="I192" s="914">
        <v>15</v>
      </c>
      <c r="J192" s="915"/>
      <c r="K192" s="792"/>
      <c r="L192" s="793"/>
      <c r="M192" s="793"/>
      <c r="N192" s="793"/>
      <c r="O192" s="793"/>
      <c r="P192" s="793"/>
      <c r="Q192" s="793"/>
      <c r="R192" s="98">
        <f t="shared" si="20"/>
        <v>0</v>
      </c>
      <c r="T192" s="6">
        <f t="shared" si="16"/>
        <v>0</v>
      </c>
      <c r="U192" s="6">
        <f t="shared" si="17"/>
        <v>0</v>
      </c>
      <c r="V192" s="6">
        <f t="shared" si="18"/>
        <v>0</v>
      </c>
    </row>
    <row r="193" spans="1:22" x14ac:dyDescent="0.25">
      <c r="A193" s="902"/>
      <c r="B193" s="902"/>
      <c r="C193" s="397"/>
      <c r="D193" s="910">
        <v>18</v>
      </c>
      <c r="E193" s="927"/>
      <c r="F193" s="20">
        <v>0</v>
      </c>
      <c r="G193" s="97">
        <v>0.38</v>
      </c>
      <c r="H193" s="99">
        <f t="shared" si="19"/>
        <v>0</v>
      </c>
      <c r="I193" s="914">
        <v>18</v>
      </c>
      <c r="J193" s="915"/>
      <c r="K193" s="792"/>
      <c r="L193" s="793"/>
      <c r="M193" s="793"/>
      <c r="N193" s="793"/>
      <c r="O193" s="793"/>
      <c r="P193" s="793"/>
      <c r="Q193" s="793"/>
      <c r="R193" s="98">
        <f t="shared" si="20"/>
        <v>0</v>
      </c>
      <c r="T193" s="6">
        <f t="shared" si="16"/>
        <v>0</v>
      </c>
      <c r="U193" s="6">
        <f t="shared" si="17"/>
        <v>0</v>
      </c>
      <c r="V193" s="6">
        <f t="shared" si="18"/>
        <v>0</v>
      </c>
    </row>
    <row r="194" spans="1:22" x14ac:dyDescent="0.25">
      <c r="A194" s="902"/>
      <c r="B194" s="902"/>
      <c r="C194" s="397"/>
      <c r="D194" s="910">
        <v>22</v>
      </c>
      <c r="E194" s="927"/>
      <c r="F194" s="20">
        <v>0</v>
      </c>
      <c r="G194" s="97">
        <v>0.38</v>
      </c>
      <c r="H194" s="99">
        <f t="shared" si="19"/>
        <v>0</v>
      </c>
      <c r="I194" s="914">
        <v>22</v>
      </c>
      <c r="J194" s="915"/>
      <c r="K194" s="792"/>
      <c r="L194" s="793"/>
      <c r="M194" s="793"/>
      <c r="N194" s="793"/>
      <c r="O194" s="793"/>
      <c r="P194" s="793"/>
      <c r="Q194" s="793"/>
      <c r="R194" s="98">
        <f t="shared" si="20"/>
        <v>0</v>
      </c>
      <c r="T194" s="6">
        <f t="shared" si="16"/>
        <v>0</v>
      </c>
      <c r="U194" s="6">
        <f t="shared" si="17"/>
        <v>0</v>
      </c>
      <c r="V194" s="6">
        <f t="shared" si="18"/>
        <v>0</v>
      </c>
    </row>
    <row r="195" spans="1:22" x14ac:dyDescent="0.25">
      <c r="A195" s="902"/>
      <c r="B195" s="902"/>
      <c r="C195" s="397"/>
      <c r="D195" s="910">
        <v>28</v>
      </c>
      <c r="E195" s="927"/>
      <c r="F195" s="20">
        <v>0</v>
      </c>
      <c r="G195" s="97">
        <v>0.43</v>
      </c>
      <c r="H195" s="99">
        <f t="shared" si="19"/>
        <v>0</v>
      </c>
      <c r="I195" s="914">
        <v>28</v>
      </c>
      <c r="J195" s="915"/>
      <c r="K195" s="792"/>
      <c r="L195" s="793"/>
      <c r="M195" s="793"/>
      <c r="N195" s="793"/>
      <c r="O195" s="793"/>
      <c r="P195" s="793"/>
      <c r="Q195" s="793"/>
      <c r="R195" s="98">
        <f t="shared" si="20"/>
        <v>0</v>
      </c>
      <c r="T195" s="6">
        <f t="shared" si="16"/>
        <v>0</v>
      </c>
      <c r="U195" s="6">
        <f t="shared" si="17"/>
        <v>0</v>
      </c>
      <c r="V195" s="6">
        <f t="shared" si="18"/>
        <v>0</v>
      </c>
    </row>
    <row r="196" spans="1:22" x14ac:dyDescent="0.25">
      <c r="A196" s="902"/>
      <c r="B196" s="902"/>
      <c r="C196" s="397"/>
      <c r="D196" s="910">
        <v>35</v>
      </c>
      <c r="E196" s="927"/>
      <c r="F196" s="20">
        <v>0</v>
      </c>
      <c r="G196" s="97">
        <v>0.43</v>
      </c>
      <c r="H196" s="99">
        <f t="shared" si="19"/>
        <v>0</v>
      </c>
      <c r="I196" s="914">
        <v>35</v>
      </c>
      <c r="J196" s="915"/>
      <c r="K196" s="792"/>
      <c r="L196" s="793"/>
      <c r="M196" s="793"/>
      <c r="N196" s="793"/>
      <c r="O196" s="793"/>
      <c r="P196" s="793"/>
      <c r="Q196" s="793"/>
      <c r="R196" s="98">
        <f t="shared" si="20"/>
        <v>0</v>
      </c>
      <c r="T196" s="6">
        <f t="shared" si="16"/>
        <v>0</v>
      </c>
      <c r="U196" s="6">
        <f t="shared" si="17"/>
        <v>0</v>
      </c>
      <c r="V196" s="6">
        <f t="shared" si="18"/>
        <v>0</v>
      </c>
    </row>
    <row r="197" spans="1:22" x14ac:dyDescent="0.25">
      <c r="A197" s="902"/>
      <c r="B197" s="902"/>
      <c r="C197" s="397"/>
      <c r="D197" s="910">
        <v>42</v>
      </c>
      <c r="E197" s="927"/>
      <c r="F197" s="20">
        <v>0</v>
      </c>
      <c r="G197" s="97">
        <v>0.5</v>
      </c>
      <c r="H197" s="99">
        <f t="shared" si="19"/>
        <v>0</v>
      </c>
      <c r="I197" s="914">
        <v>42</v>
      </c>
      <c r="J197" s="915"/>
      <c r="K197" s="792"/>
      <c r="L197" s="793"/>
      <c r="M197" s="793"/>
      <c r="N197" s="793"/>
      <c r="O197" s="793"/>
      <c r="P197" s="793"/>
      <c r="Q197" s="793"/>
      <c r="R197" s="98">
        <f t="shared" si="20"/>
        <v>0</v>
      </c>
      <c r="T197" s="6">
        <f t="shared" si="16"/>
        <v>0</v>
      </c>
      <c r="U197" s="6">
        <f t="shared" si="17"/>
        <v>0</v>
      </c>
      <c r="V197" s="6">
        <f t="shared" si="18"/>
        <v>0</v>
      </c>
    </row>
    <row r="198" spans="1:22" x14ac:dyDescent="0.25">
      <c r="A198" s="902"/>
      <c r="B198" s="902"/>
      <c r="C198" s="397"/>
      <c r="D198" s="910">
        <v>54</v>
      </c>
      <c r="E198" s="927"/>
      <c r="F198" s="20">
        <v>0</v>
      </c>
      <c r="G198" s="97">
        <v>0.5</v>
      </c>
      <c r="H198" s="99">
        <f t="shared" si="19"/>
        <v>0</v>
      </c>
      <c r="I198" s="914">
        <v>54</v>
      </c>
      <c r="J198" s="915"/>
      <c r="K198" s="792"/>
      <c r="L198" s="793"/>
      <c r="M198" s="793"/>
      <c r="N198" s="793"/>
      <c r="O198" s="793"/>
      <c r="P198" s="793"/>
      <c r="Q198" s="793"/>
      <c r="R198" s="98">
        <f t="shared" si="20"/>
        <v>0</v>
      </c>
      <c r="T198" s="6">
        <f t="shared" si="16"/>
        <v>0</v>
      </c>
      <c r="U198" s="6">
        <f t="shared" si="17"/>
        <v>0</v>
      </c>
      <c r="V198" s="6">
        <f t="shared" si="18"/>
        <v>0</v>
      </c>
    </row>
    <row r="199" spans="1:22" x14ac:dyDescent="0.25">
      <c r="A199" s="902"/>
      <c r="B199" s="902"/>
      <c r="C199" s="397"/>
      <c r="D199" s="910">
        <v>64</v>
      </c>
      <c r="E199" s="927"/>
      <c r="F199" s="20">
        <v>0</v>
      </c>
      <c r="G199" s="97">
        <v>0.55000000000000004</v>
      </c>
      <c r="H199" s="99">
        <f t="shared" si="19"/>
        <v>0</v>
      </c>
      <c r="I199" s="914">
        <v>64</v>
      </c>
      <c r="J199" s="915"/>
      <c r="K199" s="792"/>
      <c r="L199" s="793"/>
      <c r="M199" s="793"/>
      <c r="N199" s="793"/>
      <c r="O199" s="793"/>
      <c r="P199" s="793"/>
      <c r="Q199" s="793"/>
      <c r="R199" s="98">
        <f t="shared" si="20"/>
        <v>0</v>
      </c>
      <c r="T199" s="6">
        <f t="shared" si="16"/>
        <v>0</v>
      </c>
      <c r="U199" s="6">
        <f t="shared" si="17"/>
        <v>0</v>
      </c>
      <c r="V199" s="6">
        <f t="shared" si="18"/>
        <v>0</v>
      </c>
    </row>
    <row r="200" spans="1:22" ht="13.5" customHeight="1" x14ac:dyDescent="0.25">
      <c r="A200" s="902"/>
      <c r="B200" s="902"/>
      <c r="C200" s="397"/>
      <c r="D200" s="910">
        <v>76.099999999999994</v>
      </c>
      <c r="E200" s="927"/>
      <c r="F200" s="20">
        <v>0</v>
      </c>
      <c r="G200" s="97">
        <v>0.6</v>
      </c>
      <c r="H200" s="99">
        <f t="shared" si="19"/>
        <v>0</v>
      </c>
      <c r="I200" s="914">
        <v>76.099999999999994</v>
      </c>
      <c r="J200" s="915"/>
      <c r="K200" s="792"/>
      <c r="L200" s="793"/>
      <c r="M200" s="793"/>
      <c r="N200" s="793"/>
      <c r="O200" s="793"/>
      <c r="P200" s="793"/>
      <c r="Q200" s="793"/>
      <c r="R200" s="98">
        <f t="shared" si="20"/>
        <v>0</v>
      </c>
      <c r="T200" s="6">
        <f t="shared" si="16"/>
        <v>0</v>
      </c>
      <c r="U200" s="6">
        <f t="shared" si="17"/>
        <v>0</v>
      </c>
      <c r="V200" s="6">
        <f t="shared" si="18"/>
        <v>0</v>
      </c>
    </row>
    <row r="201" spans="1:22" x14ac:dyDescent="0.25">
      <c r="A201" s="902"/>
      <c r="B201" s="902"/>
      <c r="C201" s="397"/>
      <c r="D201" s="910">
        <v>88.9</v>
      </c>
      <c r="E201" s="927"/>
      <c r="F201" s="20">
        <v>0</v>
      </c>
      <c r="G201" s="97">
        <v>0.65</v>
      </c>
      <c r="H201" s="99">
        <f t="shared" si="19"/>
        <v>0</v>
      </c>
      <c r="I201" s="914">
        <v>88.9</v>
      </c>
      <c r="J201" s="915"/>
      <c r="K201" s="792"/>
      <c r="L201" s="793"/>
      <c r="M201" s="793"/>
      <c r="N201" s="793"/>
      <c r="O201" s="793"/>
      <c r="P201" s="793"/>
      <c r="Q201" s="793"/>
      <c r="R201" s="98">
        <f t="shared" si="20"/>
        <v>0</v>
      </c>
      <c r="T201" s="6">
        <f t="shared" si="16"/>
        <v>0</v>
      </c>
      <c r="U201" s="6">
        <f t="shared" si="17"/>
        <v>0</v>
      </c>
      <c r="V201" s="6">
        <f t="shared" si="18"/>
        <v>0</v>
      </c>
    </row>
    <row r="202" spans="1:22" x14ac:dyDescent="0.25">
      <c r="A202" s="902"/>
      <c r="B202" s="902"/>
      <c r="C202" s="397"/>
      <c r="D202" s="914">
        <v>-114.3</v>
      </c>
      <c r="E202" s="915"/>
      <c r="F202" s="20">
        <v>0</v>
      </c>
      <c r="G202" s="97">
        <v>0.7</v>
      </c>
      <c r="H202" s="99">
        <f t="shared" si="19"/>
        <v>0</v>
      </c>
      <c r="I202" s="914">
        <v>-114.3</v>
      </c>
      <c r="J202" s="915"/>
      <c r="K202" s="792"/>
      <c r="L202" s="793"/>
      <c r="M202" s="793"/>
      <c r="N202" s="793"/>
      <c r="O202" s="793"/>
      <c r="P202" s="793"/>
      <c r="Q202" s="793"/>
      <c r="R202" s="98">
        <f t="shared" si="20"/>
        <v>0</v>
      </c>
      <c r="T202" s="6">
        <f t="shared" si="16"/>
        <v>0</v>
      </c>
      <c r="U202" s="6">
        <f t="shared" si="17"/>
        <v>0</v>
      </c>
      <c r="V202" s="6">
        <f t="shared" si="18"/>
        <v>0</v>
      </c>
    </row>
    <row r="203" spans="1:22" x14ac:dyDescent="0.25">
      <c r="A203" s="902"/>
      <c r="B203" s="902"/>
      <c r="C203" s="397"/>
      <c r="D203" s="914">
        <v>-139.69999999999999</v>
      </c>
      <c r="E203" s="915"/>
      <c r="F203" s="20">
        <f>'mom 2 kupariputket'!Q19</f>
        <v>0</v>
      </c>
      <c r="G203" s="97">
        <v>0.8</v>
      </c>
      <c r="H203" s="99">
        <f t="shared" si="19"/>
        <v>0</v>
      </c>
      <c r="I203" s="914">
        <v>-139.69999999999999</v>
      </c>
      <c r="J203" s="915"/>
      <c r="K203" s="792"/>
      <c r="L203" s="793"/>
      <c r="M203" s="793"/>
      <c r="N203" s="793"/>
      <c r="O203" s="793"/>
      <c r="P203" s="793"/>
      <c r="Q203" s="793"/>
      <c r="R203" s="98">
        <f t="shared" si="20"/>
        <v>0</v>
      </c>
    </row>
    <row r="204" spans="1:22" x14ac:dyDescent="0.25">
      <c r="A204" s="902"/>
      <c r="B204" s="902"/>
      <c r="C204" s="397"/>
      <c r="D204" s="914">
        <v>-168.3</v>
      </c>
      <c r="E204" s="915"/>
      <c r="F204" s="20">
        <f>'mom 2 kupariputket'!Q20</f>
        <v>0</v>
      </c>
      <c r="G204" s="97">
        <v>0.9</v>
      </c>
      <c r="H204" s="99">
        <f t="shared" si="19"/>
        <v>0</v>
      </c>
      <c r="I204" s="1096">
        <v>-168.3</v>
      </c>
      <c r="J204" s="1097"/>
      <c r="K204" s="792"/>
      <c r="L204" s="793"/>
      <c r="M204" s="793"/>
      <c r="N204" s="793"/>
      <c r="O204" s="793"/>
      <c r="P204" s="793"/>
      <c r="Q204" s="793"/>
      <c r="R204" s="98">
        <f t="shared" si="20"/>
        <v>0</v>
      </c>
    </row>
    <row r="205" spans="1:22" x14ac:dyDescent="0.25">
      <c r="A205" s="902"/>
      <c r="B205" s="902"/>
      <c r="C205" s="393"/>
      <c r="D205" s="636" t="s">
        <v>301</v>
      </c>
      <c r="E205" s="9"/>
      <c r="F205" s="20">
        <f>'mom 2 kupariputket'!$Q$22</f>
        <v>0</v>
      </c>
      <c r="G205" s="97">
        <v>0.4</v>
      </c>
      <c r="H205" s="99">
        <f t="shared" si="19"/>
        <v>0</v>
      </c>
      <c r="I205" s="56"/>
      <c r="J205" s="580"/>
      <c r="K205" s="148"/>
      <c r="L205" s="62"/>
      <c r="M205" s="149"/>
      <c r="N205" s="62"/>
      <c r="O205" s="62"/>
      <c r="P205" s="62"/>
      <c r="Q205" s="62"/>
      <c r="R205" s="102"/>
    </row>
    <row r="206" spans="1:22" x14ac:dyDescent="0.25">
      <c r="D206" s="7"/>
      <c r="I206" s="7"/>
      <c r="K206" s="148"/>
      <c r="L206" s="62"/>
      <c r="M206" s="148"/>
      <c r="N206" s="62"/>
      <c r="O206" s="62"/>
      <c r="P206" s="62"/>
      <c r="Q206" s="62"/>
      <c r="R206" s="102"/>
    </row>
    <row r="207" spans="1:22" x14ac:dyDescent="0.25">
      <c r="D207" s="7"/>
      <c r="I207" s="7"/>
      <c r="R207" s="8"/>
    </row>
    <row r="208" spans="1:22" x14ac:dyDescent="0.25">
      <c r="D208" s="7"/>
      <c r="H208" s="146"/>
      <c r="I208" s="7"/>
      <c r="R208" s="8"/>
    </row>
    <row r="209" spans="2:21" x14ac:dyDescent="0.25">
      <c r="D209" s="7"/>
      <c r="I209" s="7"/>
      <c r="R209" s="8"/>
    </row>
    <row r="210" spans="2:21" x14ac:dyDescent="0.25">
      <c r="D210" s="7"/>
      <c r="I210" s="7"/>
      <c r="R210" s="8"/>
    </row>
    <row r="211" spans="2:21" x14ac:dyDescent="0.25">
      <c r="D211" s="7"/>
      <c r="I211" s="571"/>
      <c r="R211" s="8"/>
      <c r="U211" s="146"/>
    </row>
    <row r="212" spans="2:21" ht="12" thickBot="1" x14ac:dyDescent="0.3">
      <c r="B212" s="44"/>
      <c r="C212" s="44"/>
      <c r="D212" s="1118" t="s">
        <v>19</v>
      </c>
      <c r="E212" s="1119"/>
      <c r="F212" s="1120"/>
      <c r="G212" s="30"/>
      <c r="H212" s="169">
        <f>SUM(H189:H205)</f>
        <v>0</v>
      </c>
      <c r="I212" s="41"/>
      <c r="J212" s="28"/>
      <c r="K212" s="28"/>
      <c r="L212" s="28"/>
      <c r="M212" s="27" t="s">
        <v>15</v>
      </c>
      <c r="N212" s="28"/>
      <c r="O212" s="29"/>
      <c r="P212" s="100"/>
      <c r="Q212" s="28"/>
      <c r="R212" s="387">
        <f>SUM(R189:R204)</f>
        <v>0</v>
      </c>
    </row>
    <row r="213" spans="2:21" ht="12.5" x14ac:dyDescent="0.25">
      <c r="B213" s="44"/>
      <c r="C213" s="44"/>
      <c r="D213" s="61"/>
      <c r="E213" s="61"/>
      <c r="F213" s="61"/>
      <c r="G213" s="44"/>
      <c r="H213"/>
      <c r="I213" s="202"/>
      <c r="J213" s="44"/>
      <c r="P213" s="415"/>
      <c r="R213" s="416"/>
    </row>
    <row r="214" spans="2:21" ht="12.5" x14ac:dyDescent="0.25">
      <c r="B214" s="44"/>
      <c r="C214" s="44"/>
      <c r="D214" s="61"/>
      <c r="E214" s="61"/>
      <c r="F214" s="61"/>
      <c r="G214" s="44"/>
      <c r="H214"/>
      <c r="I214" s="202"/>
      <c r="J214" s="44"/>
      <c r="P214" s="415"/>
      <c r="R214" s="416"/>
    </row>
    <row r="215" spans="2:21" ht="12.5" x14ac:dyDescent="0.25">
      <c r="B215" s="44"/>
      <c r="C215" s="44"/>
      <c r="D215" s="61"/>
      <c r="E215" s="61"/>
      <c r="F215" s="61"/>
      <c r="G215" s="44"/>
      <c r="H215"/>
      <c r="I215" s="202"/>
      <c r="J215" s="44"/>
      <c r="P215" s="415"/>
      <c r="R215" s="416"/>
    </row>
    <row r="216" spans="2:21" ht="12.5" x14ac:dyDescent="0.25">
      <c r="B216" s="44"/>
      <c r="C216" s="44"/>
      <c r="D216" s="61"/>
      <c r="E216" s="61"/>
      <c r="F216" s="61"/>
      <c r="G216" s="44"/>
      <c r="H216"/>
      <c r="I216" s="202"/>
      <c r="J216" s="44"/>
      <c r="P216" s="415"/>
      <c r="R216" s="416"/>
    </row>
    <row r="217" spans="2:21" ht="12.5" x14ac:dyDescent="0.25">
      <c r="B217" s="44"/>
      <c r="C217" s="44"/>
      <c r="D217" s="61"/>
      <c r="E217" s="61"/>
      <c r="F217" s="61"/>
      <c r="G217" s="44"/>
      <c r="H217"/>
      <c r="I217" s="202"/>
      <c r="J217" s="44"/>
      <c r="P217" s="415"/>
      <c r="R217" s="416"/>
    </row>
    <row r="218" spans="2:21" ht="12.5" x14ac:dyDescent="0.25">
      <c r="B218" s="44"/>
      <c r="C218" s="44"/>
      <c r="D218" s="61"/>
      <c r="E218" s="61"/>
      <c r="F218" s="61"/>
      <c r="G218" s="44"/>
      <c r="H218"/>
      <c r="I218" s="202"/>
      <c r="J218" s="44"/>
      <c r="P218" s="415"/>
      <c r="R218" s="416"/>
    </row>
    <row r="219" spans="2:21" ht="12.5" x14ac:dyDescent="0.25">
      <c r="B219" s="44"/>
      <c r="C219" s="44"/>
      <c r="D219" s="61"/>
      <c r="E219" s="61"/>
      <c r="F219" s="61"/>
      <c r="G219" s="44"/>
      <c r="H219"/>
      <c r="I219" s="202"/>
      <c r="J219" s="44"/>
      <c r="P219" s="415"/>
      <c r="R219" s="416"/>
    </row>
    <row r="220" spans="2:21" ht="12.5" x14ac:dyDescent="0.25">
      <c r="B220" s="44"/>
      <c r="C220" s="44"/>
      <c r="D220" s="61"/>
      <c r="E220" s="61"/>
      <c r="F220" s="61"/>
      <c r="G220" s="44"/>
      <c r="H220"/>
      <c r="I220" s="202"/>
      <c r="J220" s="44"/>
      <c r="P220" s="415"/>
      <c r="R220" s="416"/>
    </row>
    <row r="221" spans="2:21" ht="13" thickBot="1" x14ac:dyDescent="0.3">
      <c r="B221" s="44"/>
      <c r="C221" s="44"/>
      <c r="D221"/>
      <c r="E221"/>
      <c r="F221"/>
      <c r="G221"/>
      <c r="H221"/>
      <c r="I221" s="215" t="s">
        <v>219</v>
      </c>
    </row>
    <row r="222" spans="2:21" ht="12.75" customHeight="1" x14ac:dyDescent="0.3">
      <c r="B222" s="44"/>
      <c r="C222" s="44"/>
      <c r="D222" s="1001" t="s">
        <v>477</v>
      </c>
      <c r="E222" s="1002"/>
      <c r="F222" s="1002"/>
      <c r="G222" s="1002"/>
      <c r="H222" s="1002"/>
      <c r="I222" s="531" t="s">
        <v>160</v>
      </c>
      <c r="J222" s="2"/>
      <c r="K222" s="2"/>
      <c r="L222" s="2"/>
      <c r="M222" s="2"/>
      <c r="N222" s="2"/>
      <c r="O222" s="2"/>
      <c r="P222" s="2"/>
      <c r="Q222" s="2"/>
      <c r="R222" s="4"/>
    </row>
    <row r="223" spans="2:21" x14ac:dyDescent="0.25">
      <c r="B223" s="44"/>
      <c r="C223" s="44"/>
      <c r="D223" s="1003"/>
      <c r="E223" s="1004"/>
      <c r="F223" s="1004"/>
      <c r="G223" s="1004"/>
      <c r="H223" s="1004"/>
      <c r="I223" s="637"/>
      <c r="J223" s="176" t="s">
        <v>157</v>
      </c>
      <c r="K223" s="627"/>
      <c r="L223" s="628"/>
      <c r="M223" s="628"/>
      <c r="N223" s="628"/>
      <c r="O223" s="628"/>
      <c r="P223" s="628"/>
      <c r="Q223" s="629"/>
      <c r="R223" s="8"/>
    </row>
    <row r="224" spans="2:21" ht="13" x14ac:dyDescent="0.3">
      <c r="B224" s="44"/>
      <c r="C224" s="44"/>
      <c r="D224" s="1005"/>
      <c r="E224" s="1006"/>
      <c r="F224" s="1006"/>
      <c r="G224" s="1006"/>
      <c r="H224" s="1006"/>
      <c r="I224" s="637"/>
      <c r="J224" s="159"/>
      <c r="R224" s="8"/>
    </row>
    <row r="225" spans="2:22" x14ac:dyDescent="0.25">
      <c r="B225" s="44"/>
      <c r="C225" s="44"/>
      <c r="D225" s="639" t="s">
        <v>3</v>
      </c>
      <c r="E225" s="21"/>
      <c r="G225" s="44"/>
      <c r="H225" s="44"/>
      <c r="I225" s="55"/>
      <c r="K225" s="178">
        <v>1</v>
      </c>
      <c r="L225" s="180">
        <v>1</v>
      </c>
      <c r="M225" s="180">
        <v>1</v>
      </c>
      <c r="N225" s="180">
        <v>1</v>
      </c>
      <c r="O225" s="180">
        <v>1</v>
      </c>
      <c r="P225" s="180">
        <v>1</v>
      </c>
      <c r="Q225" s="180">
        <v>1</v>
      </c>
      <c r="R225" s="183"/>
    </row>
    <row r="226" spans="2:22" ht="23" x14ac:dyDescent="0.25">
      <c r="B226" s="44"/>
      <c r="C226" s="44"/>
      <c r="D226" s="1007" t="s">
        <v>384</v>
      </c>
      <c r="E226" s="1115"/>
      <c r="F226" s="122" t="s">
        <v>6</v>
      </c>
      <c r="G226" s="122" t="s">
        <v>4</v>
      </c>
      <c r="H226" s="257" t="s">
        <v>5</v>
      </c>
      <c r="I226" s="912" t="s">
        <v>384</v>
      </c>
      <c r="J226" s="913"/>
      <c r="K226" s="19" t="s">
        <v>429</v>
      </c>
      <c r="L226" s="19" t="s">
        <v>429</v>
      </c>
      <c r="M226" s="19" t="s">
        <v>430</v>
      </c>
      <c r="N226" s="19" t="s">
        <v>429</v>
      </c>
      <c r="O226" s="19" t="s">
        <v>330</v>
      </c>
      <c r="P226" s="19" t="s">
        <v>429</v>
      </c>
      <c r="Q226" s="595" t="s">
        <v>330</v>
      </c>
      <c r="R226" s="125" t="s">
        <v>63</v>
      </c>
    </row>
    <row r="227" spans="2:22" x14ac:dyDescent="0.25">
      <c r="B227" s="44"/>
      <c r="C227" s="44"/>
      <c r="D227" s="910">
        <v>8</v>
      </c>
      <c r="E227" s="927"/>
      <c r="F227" s="20">
        <f>'mom2 kupariputket puristamalla'!Q6</f>
        <v>0</v>
      </c>
      <c r="G227" s="97">
        <v>0.3</v>
      </c>
      <c r="H227" s="99">
        <f t="shared" ref="H227:H243" si="21">F227*G227</f>
        <v>0</v>
      </c>
      <c r="I227" s="925">
        <v>8</v>
      </c>
      <c r="J227" s="926"/>
      <c r="K227" s="789"/>
      <c r="L227" s="793"/>
      <c r="M227" s="793"/>
      <c r="N227" s="793"/>
      <c r="O227" s="793"/>
      <c r="P227" s="793"/>
      <c r="Q227" s="793"/>
      <c r="R227" s="98">
        <f t="shared" ref="R227:R242" si="22">G227*K227*$K$225/100+G227*L227*$L$225/100+G227*M227*$M$225/100+G227*N227*$N$225/100+G227*O227*$O$225/100+G227*P227*$P$225/100+V227</f>
        <v>0</v>
      </c>
      <c r="T227" s="6">
        <f>Q227*G227*$Q$225/100</f>
        <v>0</v>
      </c>
      <c r="U227" s="6">
        <f>T227*2</f>
        <v>0</v>
      </c>
      <c r="V227" s="6">
        <f>T227-U227</f>
        <v>0</v>
      </c>
    </row>
    <row r="228" spans="2:22" x14ac:dyDescent="0.25">
      <c r="B228" s="44"/>
      <c r="C228" s="44"/>
      <c r="D228" s="910">
        <v>10</v>
      </c>
      <c r="E228" s="927"/>
      <c r="F228" s="20">
        <f>'mom2 kupariputket puristamalla'!Q7</f>
        <v>0</v>
      </c>
      <c r="G228" s="97">
        <v>0.3</v>
      </c>
      <c r="H228" s="99">
        <f t="shared" si="21"/>
        <v>0</v>
      </c>
      <c r="I228" s="925">
        <v>10</v>
      </c>
      <c r="J228" s="926"/>
      <c r="K228" s="789"/>
      <c r="L228" s="793"/>
      <c r="M228" s="793"/>
      <c r="N228" s="793"/>
      <c r="O228" s="793"/>
      <c r="P228" s="793"/>
      <c r="Q228" s="793"/>
      <c r="R228" s="98">
        <f t="shared" si="22"/>
        <v>0</v>
      </c>
      <c r="T228" s="6">
        <f t="shared" ref="T228:T243" si="23">Q228*G228*$Q$225/100</f>
        <v>0</v>
      </c>
      <c r="U228" s="6">
        <f t="shared" ref="U228:U243" si="24">T228*2</f>
        <v>0</v>
      </c>
      <c r="V228" s="6">
        <f t="shared" ref="V228:V243" si="25">T228-U228</f>
        <v>0</v>
      </c>
    </row>
    <row r="229" spans="2:22" x14ac:dyDescent="0.25">
      <c r="B229" s="44"/>
      <c r="C229" s="44"/>
      <c r="D229" s="910">
        <v>12</v>
      </c>
      <c r="E229" s="927"/>
      <c r="F229" s="20">
        <f>'mom2 kupariputket puristamalla'!Q8</f>
        <v>0</v>
      </c>
      <c r="G229" s="97">
        <v>0.3</v>
      </c>
      <c r="H229" s="99">
        <f t="shared" si="21"/>
        <v>0</v>
      </c>
      <c r="I229" s="925">
        <v>12</v>
      </c>
      <c r="J229" s="926"/>
      <c r="K229" s="789"/>
      <c r="L229" s="793"/>
      <c r="M229" s="793"/>
      <c r="N229" s="793"/>
      <c r="O229" s="793"/>
      <c r="P229" s="793"/>
      <c r="Q229" s="793"/>
      <c r="R229" s="98">
        <f t="shared" si="22"/>
        <v>0</v>
      </c>
      <c r="T229" s="6">
        <f t="shared" si="23"/>
        <v>0</v>
      </c>
      <c r="U229" s="6">
        <f t="shared" si="24"/>
        <v>0</v>
      </c>
      <c r="V229" s="6">
        <f t="shared" si="25"/>
        <v>0</v>
      </c>
    </row>
    <row r="230" spans="2:22" x14ac:dyDescent="0.25">
      <c r="B230" s="44"/>
      <c r="C230" s="44"/>
      <c r="D230" s="910">
        <v>15</v>
      </c>
      <c r="E230" s="927"/>
      <c r="F230" s="20">
        <f>'mom2 kupariputket puristamalla'!Q9</f>
        <v>0</v>
      </c>
      <c r="G230" s="97">
        <v>0.3</v>
      </c>
      <c r="H230" s="99">
        <f t="shared" si="21"/>
        <v>0</v>
      </c>
      <c r="I230" s="925">
        <v>15</v>
      </c>
      <c r="J230" s="926"/>
      <c r="K230" s="789"/>
      <c r="L230" s="793"/>
      <c r="M230" s="793"/>
      <c r="N230" s="793"/>
      <c r="O230" s="793"/>
      <c r="P230" s="793"/>
      <c r="Q230" s="793"/>
      <c r="R230" s="98">
        <f t="shared" si="22"/>
        <v>0</v>
      </c>
      <c r="T230" s="6">
        <f t="shared" si="23"/>
        <v>0</v>
      </c>
      <c r="U230" s="6">
        <f t="shared" si="24"/>
        <v>0</v>
      </c>
      <c r="V230" s="6">
        <f t="shared" si="25"/>
        <v>0</v>
      </c>
    </row>
    <row r="231" spans="2:22" x14ac:dyDescent="0.25">
      <c r="B231" s="44"/>
      <c r="C231" s="44"/>
      <c r="D231" s="910">
        <v>18</v>
      </c>
      <c r="E231" s="927"/>
      <c r="F231" s="20">
        <f>'mom2 kupariputket puristamalla'!Q10</f>
        <v>0</v>
      </c>
      <c r="G231" s="97">
        <v>0.3</v>
      </c>
      <c r="H231" s="99">
        <f t="shared" si="21"/>
        <v>0</v>
      </c>
      <c r="I231" s="925">
        <v>18</v>
      </c>
      <c r="J231" s="926"/>
      <c r="K231" s="789"/>
      <c r="L231" s="793"/>
      <c r="M231" s="793"/>
      <c r="N231" s="793"/>
      <c r="O231" s="793"/>
      <c r="P231" s="793"/>
      <c r="Q231" s="793"/>
      <c r="R231" s="98">
        <f t="shared" si="22"/>
        <v>0</v>
      </c>
      <c r="T231" s="6">
        <f t="shared" si="23"/>
        <v>0</v>
      </c>
      <c r="U231" s="6">
        <f t="shared" si="24"/>
        <v>0</v>
      </c>
      <c r="V231" s="6">
        <f t="shared" si="25"/>
        <v>0</v>
      </c>
    </row>
    <row r="232" spans="2:22" x14ac:dyDescent="0.25">
      <c r="B232" s="44"/>
      <c r="C232" s="44"/>
      <c r="D232" s="910">
        <v>22</v>
      </c>
      <c r="E232" s="927"/>
      <c r="F232" s="20">
        <f>'mom2 kupariputket puristamalla'!Q11</f>
        <v>0</v>
      </c>
      <c r="G232" s="97">
        <v>0.3</v>
      </c>
      <c r="H232" s="99">
        <f t="shared" si="21"/>
        <v>0</v>
      </c>
      <c r="I232" s="925">
        <v>22</v>
      </c>
      <c r="J232" s="926"/>
      <c r="K232" s="789"/>
      <c r="L232" s="793"/>
      <c r="M232" s="793"/>
      <c r="N232" s="793"/>
      <c r="O232" s="793"/>
      <c r="P232" s="793"/>
      <c r="Q232" s="793"/>
      <c r="R232" s="98">
        <f t="shared" si="22"/>
        <v>0</v>
      </c>
      <c r="T232" s="6">
        <f t="shared" si="23"/>
        <v>0</v>
      </c>
      <c r="U232" s="6">
        <f t="shared" si="24"/>
        <v>0</v>
      </c>
      <c r="V232" s="6">
        <f t="shared" si="25"/>
        <v>0</v>
      </c>
    </row>
    <row r="233" spans="2:22" x14ac:dyDescent="0.25">
      <c r="B233" s="44"/>
      <c r="C233" s="44"/>
      <c r="D233" s="910">
        <v>28</v>
      </c>
      <c r="E233" s="927"/>
      <c r="F233" s="20">
        <f>'mom2 kupariputket puristamalla'!Q12</f>
        <v>0</v>
      </c>
      <c r="G233" s="97">
        <v>0.34</v>
      </c>
      <c r="H233" s="99">
        <f t="shared" si="21"/>
        <v>0</v>
      </c>
      <c r="I233" s="925">
        <v>28</v>
      </c>
      <c r="J233" s="926"/>
      <c r="K233" s="789"/>
      <c r="L233" s="793"/>
      <c r="M233" s="793"/>
      <c r="N233" s="793"/>
      <c r="O233" s="793"/>
      <c r="P233" s="793"/>
      <c r="Q233" s="793"/>
      <c r="R233" s="98">
        <f t="shared" si="22"/>
        <v>0</v>
      </c>
      <c r="T233" s="6">
        <f t="shared" si="23"/>
        <v>0</v>
      </c>
      <c r="U233" s="6">
        <f t="shared" si="24"/>
        <v>0</v>
      </c>
      <c r="V233" s="6">
        <f t="shared" si="25"/>
        <v>0</v>
      </c>
    </row>
    <row r="234" spans="2:22" x14ac:dyDescent="0.25">
      <c r="B234" s="44"/>
      <c r="C234" s="44"/>
      <c r="D234" s="910">
        <v>35</v>
      </c>
      <c r="E234" s="927"/>
      <c r="F234" s="20">
        <f>'mom2 kupariputket puristamalla'!Q13</f>
        <v>0</v>
      </c>
      <c r="G234" s="97">
        <v>0.34</v>
      </c>
      <c r="H234" s="99">
        <f t="shared" si="21"/>
        <v>0</v>
      </c>
      <c r="I234" s="925">
        <v>35</v>
      </c>
      <c r="J234" s="926"/>
      <c r="K234" s="789"/>
      <c r="L234" s="793"/>
      <c r="M234" s="793"/>
      <c r="N234" s="793"/>
      <c r="O234" s="793"/>
      <c r="P234" s="793"/>
      <c r="Q234" s="793"/>
      <c r="R234" s="98">
        <f t="shared" si="22"/>
        <v>0</v>
      </c>
      <c r="T234" s="6">
        <f t="shared" si="23"/>
        <v>0</v>
      </c>
      <c r="U234" s="6">
        <f t="shared" si="24"/>
        <v>0</v>
      </c>
      <c r="V234" s="6">
        <f t="shared" si="25"/>
        <v>0</v>
      </c>
    </row>
    <row r="235" spans="2:22" x14ac:dyDescent="0.25">
      <c r="B235" s="44"/>
      <c r="C235" s="44"/>
      <c r="D235" s="910">
        <v>42</v>
      </c>
      <c r="E235" s="927"/>
      <c r="F235" s="20">
        <f>'mom2 kupariputket puristamalla'!Q14</f>
        <v>0</v>
      </c>
      <c r="G235" s="97">
        <v>0.4</v>
      </c>
      <c r="H235" s="99">
        <f t="shared" si="21"/>
        <v>0</v>
      </c>
      <c r="I235" s="925">
        <v>42</v>
      </c>
      <c r="J235" s="926"/>
      <c r="K235" s="789"/>
      <c r="L235" s="793"/>
      <c r="M235" s="793"/>
      <c r="N235" s="793"/>
      <c r="O235" s="793"/>
      <c r="P235" s="793"/>
      <c r="Q235" s="793"/>
      <c r="R235" s="98">
        <f t="shared" si="22"/>
        <v>0</v>
      </c>
      <c r="T235" s="6">
        <f t="shared" si="23"/>
        <v>0</v>
      </c>
      <c r="U235" s="6">
        <f t="shared" si="24"/>
        <v>0</v>
      </c>
      <c r="V235" s="6">
        <f t="shared" si="25"/>
        <v>0</v>
      </c>
    </row>
    <row r="236" spans="2:22" x14ac:dyDescent="0.25">
      <c r="B236" s="44"/>
      <c r="C236" s="44"/>
      <c r="D236" s="910">
        <v>54</v>
      </c>
      <c r="E236" s="927"/>
      <c r="F236" s="20">
        <f>'mom2 kupariputket puristamalla'!Q15</f>
        <v>0</v>
      </c>
      <c r="G236" s="97">
        <v>0.4</v>
      </c>
      <c r="H236" s="99">
        <f t="shared" si="21"/>
        <v>0</v>
      </c>
      <c r="I236" s="925">
        <v>54</v>
      </c>
      <c r="J236" s="926"/>
      <c r="K236" s="789"/>
      <c r="L236" s="793"/>
      <c r="M236" s="793"/>
      <c r="N236" s="793"/>
      <c r="O236" s="793"/>
      <c r="P236" s="793"/>
      <c r="Q236" s="793"/>
      <c r="R236" s="98">
        <f t="shared" si="22"/>
        <v>0</v>
      </c>
      <c r="T236" s="6">
        <f t="shared" si="23"/>
        <v>0</v>
      </c>
      <c r="U236" s="6">
        <f t="shared" si="24"/>
        <v>0</v>
      </c>
      <c r="V236" s="6">
        <f t="shared" si="25"/>
        <v>0</v>
      </c>
    </row>
    <row r="237" spans="2:22" x14ac:dyDescent="0.25">
      <c r="B237" s="44"/>
      <c r="C237" s="44"/>
      <c r="D237" s="910">
        <v>64</v>
      </c>
      <c r="E237" s="927"/>
      <c r="F237" s="20">
        <f>'mom2 kupariputket puristamalla'!Q16</f>
        <v>0</v>
      </c>
      <c r="G237" s="97">
        <v>0.44</v>
      </c>
      <c r="H237" s="99">
        <f t="shared" si="21"/>
        <v>0</v>
      </c>
      <c r="I237" s="925">
        <v>64</v>
      </c>
      <c r="J237" s="926"/>
      <c r="K237" s="789"/>
      <c r="L237" s="793"/>
      <c r="M237" s="793"/>
      <c r="N237" s="793"/>
      <c r="O237" s="793"/>
      <c r="P237" s="793"/>
      <c r="Q237" s="793"/>
      <c r="R237" s="98">
        <f t="shared" si="22"/>
        <v>0</v>
      </c>
      <c r="T237" s="6">
        <f t="shared" si="23"/>
        <v>0</v>
      </c>
      <c r="U237" s="6">
        <f t="shared" si="24"/>
        <v>0</v>
      </c>
      <c r="V237" s="6">
        <f t="shared" si="25"/>
        <v>0</v>
      </c>
    </row>
    <row r="238" spans="2:22" x14ac:dyDescent="0.25">
      <c r="B238" s="44"/>
      <c r="C238" s="44"/>
      <c r="D238" s="910">
        <v>76.099999999999994</v>
      </c>
      <c r="E238" s="927"/>
      <c r="F238" s="20">
        <f>'mom2 kupariputket puristamalla'!Q17</f>
        <v>0</v>
      </c>
      <c r="G238" s="97">
        <v>0.48</v>
      </c>
      <c r="H238" s="99">
        <f t="shared" si="21"/>
        <v>0</v>
      </c>
      <c r="I238" s="925">
        <v>76.099999999999994</v>
      </c>
      <c r="J238" s="926"/>
      <c r="K238" s="789"/>
      <c r="L238" s="793"/>
      <c r="M238" s="793"/>
      <c r="N238" s="793"/>
      <c r="O238" s="793"/>
      <c r="P238" s="793"/>
      <c r="Q238" s="793"/>
      <c r="R238" s="98">
        <f t="shared" si="22"/>
        <v>0</v>
      </c>
      <c r="T238" s="6">
        <f t="shared" si="23"/>
        <v>0</v>
      </c>
      <c r="U238" s="6">
        <f t="shared" si="24"/>
        <v>0</v>
      </c>
      <c r="V238" s="6">
        <f t="shared" si="25"/>
        <v>0</v>
      </c>
    </row>
    <row r="239" spans="2:22" x14ac:dyDescent="0.25">
      <c r="B239" s="44"/>
      <c r="C239" s="44"/>
      <c r="D239" s="910">
        <v>88.9</v>
      </c>
      <c r="E239" s="927"/>
      <c r="F239" s="20">
        <f>'mom2 kupariputket puristamalla'!Q18</f>
        <v>0</v>
      </c>
      <c r="G239" s="97">
        <v>0.52</v>
      </c>
      <c r="H239" s="99">
        <f t="shared" si="21"/>
        <v>0</v>
      </c>
      <c r="I239" s="925">
        <v>88.9</v>
      </c>
      <c r="J239" s="926"/>
      <c r="K239" s="789"/>
      <c r="L239" s="793"/>
      <c r="M239" s="793"/>
      <c r="N239" s="793"/>
      <c r="O239" s="793"/>
      <c r="P239" s="793"/>
      <c r="Q239" s="793"/>
      <c r="R239" s="98">
        <f t="shared" si="22"/>
        <v>0</v>
      </c>
      <c r="T239" s="6">
        <f t="shared" si="23"/>
        <v>0</v>
      </c>
      <c r="U239" s="6">
        <f t="shared" si="24"/>
        <v>0</v>
      </c>
      <c r="V239" s="6">
        <f t="shared" si="25"/>
        <v>0</v>
      </c>
    </row>
    <row r="240" spans="2:22" x14ac:dyDescent="0.25">
      <c r="B240" s="44"/>
      <c r="C240" s="44"/>
      <c r="D240" s="910">
        <v>-114.3</v>
      </c>
      <c r="E240" s="927"/>
      <c r="F240" s="20">
        <f>'mom2 kupariputket puristamalla'!Q19</f>
        <v>0</v>
      </c>
      <c r="G240" s="97">
        <v>0.56000000000000005</v>
      </c>
      <c r="H240" s="99">
        <f t="shared" si="21"/>
        <v>0</v>
      </c>
      <c r="I240" s="925">
        <v>-114.3</v>
      </c>
      <c r="J240" s="926"/>
      <c r="K240" s="789"/>
      <c r="L240" s="793"/>
      <c r="M240" s="793"/>
      <c r="N240" s="793"/>
      <c r="O240" s="793"/>
      <c r="P240" s="793"/>
      <c r="Q240" s="793"/>
      <c r="R240" s="98">
        <f t="shared" si="22"/>
        <v>0</v>
      </c>
      <c r="T240" s="6">
        <f t="shared" si="23"/>
        <v>0</v>
      </c>
      <c r="U240" s="6">
        <f t="shared" si="24"/>
        <v>0</v>
      </c>
      <c r="V240" s="6">
        <f t="shared" si="25"/>
        <v>0</v>
      </c>
    </row>
    <row r="241" spans="1:22" x14ac:dyDescent="0.25">
      <c r="B241" s="44"/>
      <c r="C241" s="44"/>
      <c r="D241" s="910">
        <v>-139.69999999999999</v>
      </c>
      <c r="E241" s="927"/>
      <c r="F241" s="20">
        <f>'mom2 kupariputket puristamalla'!Q20</f>
        <v>0</v>
      </c>
      <c r="G241" s="20">
        <v>0.64</v>
      </c>
      <c r="H241" s="99">
        <f t="shared" si="21"/>
        <v>0</v>
      </c>
      <c r="I241" s="925">
        <v>-139.69999999999999</v>
      </c>
      <c r="J241" s="926"/>
      <c r="K241" s="789"/>
      <c r="L241" s="793"/>
      <c r="M241" s="793"/>
      <c r="N241" s="793"/>
      <c r="O241" s="793"/>
      <c r="P241" s="793"/>
      <c r="Q241" s="793"/>
      <c r="R241" s="98">
        <f t="shared" si="22"/>
        <v>0</v>
      </c>
      <c r="T241" s="6">
        <f t="shared" si="23"/>
        <v>0</v>
      </c>
      <c r="U241" s="6">
        <f t="shared" si="24"/>
        <v>0</v>
      </c>
      <c r="V241" s="6">
        <f t="shared" si="25"/>
        <v>0</v>
      </c>
    </row>
    <row r="242" spans="1:22" x14ac:dyDescent="0.25">
      <c r="B242" s="44"/>
      <c r="C242" s="44"/>
      <c r="D242" s="910">
        <v>-168.3</v>
      </c>
      <c r="E242" s="927"/>
      <c r="F242" s="20">
        <f>'mom2 kupariputket puristamalla'!Q21</f>
        <v>0</v>
      </c>
      <c r="G242" s="20">
        <v>0.72</v>
      </c>
      <c r="H242" s="99">
        <f t="shared" si="21"/>
        <v>0</v>
      </c>
      <c r="I242" s="925">
        <v>-168.3</v>
      </c>
      <c r="J242" s="926"/>
      <c r="K242" s="789"/>
      <c r="L242" s="793"/>
      <c r="M242" s="793"/>
      <c r="N242" s="793"/>
      <c r="O242" s="793"/>
      <c r="P242" s="793"/>
      <c r="Q242" s="794"/>
      <c r="R242" s="98">
        <f t="shared" si="22"/>
        <v>0</v>
      </c>
      <c r="T242" s="6">
        <f t="shared" si="23"/>
        <v>0</v>
      </c>
      <c r="U242" s="6">
        <f t="shared" si="24"/>
        <v>0</v>
      </c>
      <c r="V242" s="6">
        <f t="shared" si="25"/>
        <v>0</v>
      </c>
    </row>
    <row r="243" spans="1:22" ht="12.5" x14ac:dyDescent="0.25">
      <c r="B243" s="44"/>
      <c r="C243" s="44"/>
      <c r="D243" s="636" t="s">
        <v>301</v>
      </c>
      <c r="E243" s="638"/>
      <c r="F243" s="133">
        <f>'mom2 kupariputket puristamalla'!Q23</f>
        <v>0</v>
      </c>
      <c r="G243" s="97">
        <v>0.4</v>
      </c>
      <c r="H243" s="427">
        <f t="shared" si="21"/>
        <v>0</v>
      </c>
      <c r="I243" s="7"/>
      <c r="J243" s="57"/>
      <c r="K243" s="57"/>
      <c r="L243" s="57"/>
      <c r="M243" s="57"/>
      <c r="N243" s="57"/>
      <c r="O243" s="57"/>
      <c r="P243" s="57"/>
      <c r="Q243" s="57"/>
      <c r="R243" s="140"/>
      <c r="T243" s="6">
        <f t="shared" si="23"/>
        <v>0</v>
      </c>
      <c r="U243" s="6">
        <f t="shared" si="24"/>
        <v>0</v>
      </c>
      <c r="V243" s="6">
        <f t="shared" si="25"/>
        <v>0</v>
      </c>
    </row>
    <row r="244" spans="1:22" ht="12.5" x14ac:dyDescent="0.25">
      <c r="B244" s="44"/>
      <c r="C244" s="44"/>
      <c r="D244" s="37"/>
      <c r="E244"/>
      <c r="F244"/>
      <c r="G244"/>
      <c r="H244"/>
      <c r="I244" s="7"/>
      <c r="R244" s="8"/>
    </row>
    <row r="245" spans="1:22" ht="12.5" x14ac:dyDescent="0.25">
      <c r="B245" s="44"/>
      <c r="C245" s="44"/>
      <c r="D245" s="37"/>
      <c r="E245"/>
      <c r="F245"/>
      <c r="G245"/>
      <c r="H245"/>
      <c r="I245" s="7"/>
      <c r="R245" s="8"/>
    </row>
    <row r="246" spans="1:22" ht="12.5" x14ac:dyDescent="0.25">
      <c r="B246" s="44"/>
      <c r="C246" s="44"/>
      <c r="D246" s="37"/>
      <c r="E246"/>
      <c r="F246"/>
      <c r="G246"/>
      <c r="H246"/>
      <c r="I246" s="7"/>
      <c r="R246" s="8"/>
    </row>
    <row r="247" spans="1:22" ht="12.5" x14ac:dyDescent="0.25">
      <c r="B247" s="44"/>
      <c r="C247" s="44"/>
      <c r="D247" s="37"/>
      <c r="E247"/>
      <c r="F247"/>
      <c r="G247"/>
      <c r="H247"/>
      <c r="I247" s="7"/>
      <c r="R247" s="8"/>
    </row>
    <row r="248" spans="1:22" ht="12.5" x14ac:dyDescent="0.25">
      <c r="B248" s="44"/>
      <c r="C248" s="44"/>
      <c r="D248" s="37"/>
      <c r="E248"/>
      <c r="F248"/>
      <c r="G248"/>
      <c r="H248"/>
      <c r="I248" s="7"/>
      <c r="R248" s="8"/>
    </row>
    <row r="249" spans="1:22" ht="13" thickBot="1" x14ac:dyDescent="0.3">
      <c r="B249" s="44"/>
      <c r="C249" s="44"/>
      <c r="D249" s="261"/>
      <c r="E249" s="27" t="s">
        <v>19</v>
      </c>
      <c r="F249" s="640"/>
      <c r="G249" s="27"/>
      <c r="H249" s="642">
        <f>SUM(H227:H248)</f>
        <v>0</v>
      </c>
      <c r="I249" s="261"/>
      <c r="J249" s="28"/>
      <c r="K249" s="28"/>
      <c r="L249" s="28"/>
      <c r="M249" s="27" t="s">
        <v>15</v>
      </c>
      <c r="N249" s="28"/>
      <c r="O249" s="29"/>
      <c r="P249" s="100"/>
      <c r="Q249" s="28"/>
      <c r="R249" s="387">
        <f>SUM(R227:R248)</f>
        <v>0</v>
      </c>
    </row>
    <row r="250" spans="1:22" ht="12.5" x14ac:dyDescent="0.25">
      <c r="B250" s="44"/>
      <c r="C250" s="44"/>
      <c r="D250" s="61"/>
      <c r="E250" s="61"/>
      <c r="F250" s="61"/>
      <c r="G250" s="44"/>
      <c r="H250"/>
      <c r="I250" s="202"/>
      <c r="J250" s="44"/>
      <c r="P250" s="415"/>
      <c r="R250" s="416"/>
    </row>
    <row r="251" spans="1:22" ht="12.5" x14ac:dyDescent="0.25">
      <c r="B251" s="44"/>
      <c r="C251" s="44"/>
      <c r="D251" s="61"/>
      <c r="E251" s="61"/>
      <c r="F251" s="61"/>
      <c r="G251" s="44"/>
      <c r="H251"/>
      <c r="I251" s="202"/>
      <c r="J251" s="44"/>
      <c r="P251" s="415"/>
      <c r="R251" s="416"/>
    </row>
    <row r="252" spans="1:22" ht="12.5" x14ac:dyDescent="0.25">
      <c r="B252" s="44"/>
      <c r="C252" s="44"/>
      <c r="D252" s="61"/>
      <c r="E252" s="61"/>
      <c r="F252" s="61"/>
      <c r="G252" s="44"/>
      <c r="H252"/>
      <c r="I252" s="202"/>
      <c r="J252" s="44"/>
      <c r="P252" s="415"/>
      <c r="R252" s="416"/>
    </row>
    <row r="253" spans="1:22" ht="12.5" x14ac:dyDescent="0.25">
      <c r="B253" s="44"/>
      <c r="C253" s="44"/>
      <c r="D253" s="61"/>
      <c r="E253" s="61"/>
      <c r="F253" s="61"/>
      <c r="G253" s="44"/>
      <c r="H253"/>
      <c r="I253" s="202"/>
      <c r="J253" s="44"/>
      <c r="P253" s="415"/>
      <c r="R253" s="416"/>
    </row>
    <row r="254" spans="1:22" ht="12.5" x14ac:dyDescent="0.25">
      <c r="B254" s="44"/>
      <c r="C254" s="44"/>
      <c r="D254" s="61"/>
      <c r="E254" s="61"/>
      <c r="F254" s="61"/>
      <c r="G254" s="44"/>
      <c r="H254"/>
      <c r="I254" s="202"/>
      <c r="J254" s="44"/>
      <c r="P254" s="415"/>
      <c r="R254" s="416"/>
    </row>
    <row r="255" spans="1:22" ht="12.5" x14ac:dyDescent="0.25">
      <c r="A255"/>
      <c r="B255"/>
      <c r="C255"/>
      <c r="D255"/>
      <c r="E255"/>
      <c r="F255"/>
      <c r="G255"/>
      <c r="H255"/>
      <c r="I255" s="147"/>
    </row>
    <row r="256" spans="1:22" ht="12.5" x14ac:dyDescent="0.25">
      <c r="A256"/>
      <c r="B256"/>
      <c r="C256"/>
      <c r="D256"/>
      <c r="E256"/>
      <c r="F256"/>
      <c r="G256"/>
      <c r="H256"/>
      <c r="I256" s="147"/>
    </row>
    <row r="257" spans="1:22" ht="12.5" x14ac:dyDescent="0.25">
      <c r="A257"/>
      <c r="B257"/>
      <c r="C257"/>
      <c r="D257"/>
      <c r="E257"/>
      <c r="F257"/>
      <c r="G257"/>
      <c r="H257"/>
      <c r="I257"/>
    </row>
    <row r="258" spans="1:22" ht="12.5" x14ac:dyDescent="0.25">
      <c r="A258"/>
      <c r="B258"/>
      <c r="D258"/>
      <c r="E258"/>
      <c r="F258"/>
      <c r="G258"/>
      <c r="H258"/>
      <c r="I258"/>
    </row>
    <row r="259" spans="1:22" ht="13" thickBot="1" x14ac:dyDescent="0.3">
      <c r="A259"/>
      <c r="B259"/>
      <c r="C259"/>
      <c r="D259"/>
      <c r="E259"/>
      <c r="F259"/>
      <c r="G259"/>
      <c r="H259"/>
      <c r="I259" s="215" t="s">
        <v>219</v>
      </c>
    </row>
    <row r="260" spans="1:22" ht="12.75" customHeight="1" x14ac:dyDescent="0.3">
      <c r="A260" s="286"/>
      <c r="B260" s="286"/>
      <c r="C260" s="286"/>
      <c r="D260" s="1001" t="s">
        <v>475</v>
      </c>
      <c r="E260" s="1002"/>
      <c r="F260" s="1002"/>
      <c r="G260" s="1002"/>
      <c r="H260" s="1002"/>
      <c r="I260" s="531" t="s">
        <v>160</v>
      </c>
      <c r="J260" s="2"/>
      <c r="K260" s="2"/>
      <c r="L260" s="2"/>
      <c r="M260" s="2"/>
      <c r="N260" s="2"/>
      <c r="O260" s="2"/>
      <c r="P260" s="2"/>
      <c r="Q260" s="2"/>
      <c r="R260" s="4"/>
    </row>
    <row r="261" spans="1:22" ht="13" x14ac:dyDescent="0.3">
      <c r="A261" s="159"/>
      <c r="B261" s="44"/>
      <c r="C261" s="44"/>
      <c r="D261" s="1003"/>
      <c r="E261" s="1004"/>
      <c r="F261" s="1004"/>
      <c r="G261" s="1004"/>
      <c r="H261" s="1004"/>
      <c r="I261" s="637"/>
      <c r="J261" s="176" t="s">
        <v>157</v>
      </c>
      <c r="K261" s="627"/>
      <c r="L261" s="628"/>
      <c r="M261" s="628"/>
      <c r="N261" s="628"/>
      <c r="O261" s="628"/>
      <c r="P261" s="628"/>
      <c r="Q261" s="629"/>
      <c r="R261" s="8"/>
    </row>
    <row r="262" spans="1:22" ht="13" x14ac:dyDescent="0.3">
      <c r="A262" s="44"/>
      <c r="B262" s="44"/>
      <c r="C262" s="44"/>
      <c r="D262" s="1005"/>
      <c r="E262" s="1004"/>
      <c r="F262" s="1004"/>
      <c r="G262" s="1004"/>
      <c r="H262" s="1006"/>
      <c r="I262" s="637"/>
      <c r="J262" s="159"/>
      <c r="R262" s="8"/>
    </row>
    <row r="263" spans="1:22" x14ac:dyDescent="0.25">
      <c r="D263" s="35" t="s">
        <v>3</v>
      </c>
      <c r="E263" s="12"/>
      <c r="F263" s="12"/>
      <c r="G263" s="15"/>
      <c r="H263" s="15"/>
      <c r="I263" s="55"/>
      <c r="K263" s="178">
        <v>1</v>
      </c>
      <c r="L263" s="180">
        <v>1</v>
      </c>
      <c r="M263" s="180">
        <v>1</v>
      </c>
      <c r="N263" s="180">
        <v>1</v>
      </c>
      <c r="O263" s="180">
        <v>1</v>
      </c>
      <c r="P263" s="180">
        <v>1</v>
      </c>
      <c r="Q263" s="180">
        <v>1</v>
      </c>
      <c r="R263" s="183"/>
    </row>
    <row r="264" spans="1:22" ht="23" x14ac:dyDescent="0.25">
      <c r="D264" s="1007" t="s">
        <v>433</v>
      </c>
      <c r="E264" s="1008"/>
      <c r="F264" s="585" t="s">
        <v>6</v>
      </c>
      <c r="G264" s="585" t="s">
        <v>4</v>
      </c>
      <c r="H264" s="257" t="s">
        <v>5</v>
      </c>
      <c r="I264" s="1102" t="s">
        <v>433</v>
      </c>
      <c r="J264" s="1103"/>
      <c r="K264" s="645" t="s">
        <v>330</v>
      </c>
      <c r="L264" s="19" t="s">
        <v>428</v>
      </c>
      <c r="M264" s="19" t="s">
        <v>330</v>
      </c>
      <c r="N264" s="19" t="s">
        <v>428</v>
      </c>
      <c r="O264" s="19" t="s">
        <v>428</v>
      </c>
      <c r="P264" s="19" t="s">
        <v>428</v>
      </c>
      <c r="Q264" s="19" t="s">
        <v>429</v>
      </c>
      <c r="R264" s="125" t="s">
        <v>63</v>
      </c>
    </row>
    <row r="265" spans="1:22" x14ac:dyDescent="0.25">
      <c r="D265" s="910">
        <v>16</v>
      </c>
      <c r="E265" s="927"/>
      <c r="F265" s="20">
        <f>'mom 2 komposiittiputket'!Q5</f>
        <v>0</v>
      </c>
      <c r="G265" s="97">
        <v>0.3</v>
      </c>
      <c r="H265" s="99">
        <f t="shared" ref="H265:H275" si="26">F265*G265</f>
        <v>0</v>
      </c>
      <c r="I265" s="910">
        <v>16</v>
      </c>
      <c r="J265" s="927"/>
      <c r="K265" s="789"/>
      <c r="L265" s="308"/>
      <c r="M265" s="308"/>
      <c r="N265" s="308"/>
      <c r="O265" s="308"/>
      <c r="P265" s="308"/>
      <c r="Q265" s="308"/>
      <c r="R265" s="98">
        <f t="shared" ref="R265:R274" si="27">G265*K265*$K$263/100+G265*L265*$L$263/100+G265*M265*$M$263/100+G265*N265*$N$263/100+G265*O265*$O$263/100+G265*P265*$P$263/100+V265</f>
        <v>0</v>
      </c>
      <c r="T265" s="6">
        <f t="shared" ref="T265:T274" si="28">Q265*G265*$Q$263/100</f>
        <v>0</v>
      </c>
      <c r="U265" s="6">
        <f>T265*2</f>
        <v>0</v>
      </c>
      <c r="V265" s="6">
        <f>T265-U265</f>
        <v>0</v>
      </c>
    </row>
    <row r="266" spans="1:22" x14ac:dyDescent="0.25">
      <c r="D266" s="910">
        <v>20</v>
      </c>
      <c r="E266" s="927"/>
      <c r="F266" s="20">
        <f>'mom 2 komposiittiputket'!Q6</f>
        <v>0</v>
      </c>
      <c r="G266" s="97">
        <v>0.3</v>
      </c>
      <c r="H266" s="99">
        <f t="shared" si="26"/>
        <v>0</v>
      </c>
      <c r="I266" s="910">
        <v>20</v>
      </c>
      <c r="J266" s="927"/>
      <c r="K266" s="789"/>
      <c r="L266" s="793"/>
      <c r="M266" s="793"/>
      <c r="N266" s="793"/>
      <c r="O266" s="793"/>
      <c r="P266" s="793"/>
      <c r="Q266" s="793"/>
      <c r="R266" s="98">
        <f t="shared" si="27"/>
        <v>0</v>
      </c>
      <c r="T266" s="6">
        <f t="shared" si="28"/>
        <v>0</v>
      </c>
      <c r="U266" s="6">
        <f t="shared" ref="U266:U274" si="29">T266*2</f>
        <v>0</v>
      </c>
      <c r="V266" s="6">
        <f t="shared" ref="V266:V274" si="30">T266-U266</f>
        <v>0</v>
      </c>
    </row>
    <row r="267" spans="1:22" x14ac:dyDescent="0.25">
      <c r="D267" s="910">
        <v>25</v>
      </c>
      <c r="E267" s="927"/>
      <c r="F267" s="20">
        <f>'mom 2 komposiittiputket'!Q7</f>
        <v>0</v>
      </c>
      <c r="G267" s="97">
        <v>0.35</v>
      </c>
      <c r="H267" s="99">
        <f t="shared" si="26"/>
        <v>0</v>
      </c>
      <c r="I267" s="910">
        <v>25</v>
      </c>
      <c r="J267" s="927"/>
      <c r="K267" s="789"/>
      <c r="L267" s="793"/>
      <c r="M267" s="793"/>
      <c r="N267" s="793"/>
      <c r="O267" s="793"/>
      <c r="P267" s="793"/>
      <c r="Q267" s="793"/>
      <c r="R267" s="98">
        <f t="shared" si="27"/>
        <v>0</v>
      </c>
      <c r="T267" s="6">
        <f t="shared" si="28"/>
        <v>0</v>
      </c>
      <c r="U267" s="6">
        <f t="shared" si="29"/>
        <v>0</v>
      </c>
      <c r="V267" s="6">
        <f t="shared" si="30"/>
        <v>0</v>
      </c>
    </row>
    <row r="268" spans="1:22" x14ac:dyDescent="0.25">
      <c r="D268" s="910">
        <v>32</v>
      </c>
      <c r="E268" s="927"/>
      <c r="F268" s="20">
        <f>'mom 2 komposiittiputket'!Q8</f>
        <v>0</v>
      </c>
      <c r="G268" s="97">
        <v>0.35</v>
      </c>
      <c r="H268" s="99">
        <f t="shared" si="26"/>
        <v>0</v>
      </c>
      <c r="I268" s="910">
        <v>32</v>
      </c>
      <c r="J268" s="927"/>
      <c r="K268" s="789"/>
      <c r="L268" s="793"/>
      <c r="M268" s="793"/>
      <c r="N268" s="793"/>
      <c r="O268" s="793"/>
      <c r="P268" s="793"/>
      <c r="Q268" s="793"/>
      <c r="R268" s="98">
        <f t="shared" si="27"/>
        <v>0</v>
      </c>
      <c r="T268" s="6">
        <f t="shared" si="28"/>
        <v>0</v>
      </c>
      <c r="U268" s="6">
        <f t="shared" si="29"/>
        <v>0</v>
      </c>
      <c r="V268" s="6">
        <f t="shared" si="30"/>
        <v>0</v>
      </c>
    </row>
    <row r="269" spans="1:22" x14ac:dyDescent="0.25">
      <c r="D269" s="910">
        <v>40</v>
      </c>
      <c r="E269" s="927"/>
      <c r="F269" s="20">
        <f>'mom 2 komposiittiputket'!Q9</f>
        <v>0</v>
      </c>
      <c r="G269" s="97">
        <v>0.4</v>
      </c>
      <c r="H269" s="99">
        <f t="shared" si="26"/>
        <v>0</v>
      </c>
      <c r="I269" s="910">
        <v>40</v>
      </c>
      <c r="J269" s="927"/>
      <c r="K269" s="789"/>
      <c r="L269" s="793"/>
      <c r="M269" s="793"/>
      <c r="N269" s="793"/>
      <c r="O269" s="793"/>
      <c r="P269" s="793"/>
      <c r="Q269" s="793"/>
      <c r="R269" s="98">
        <f t="shared" si="27"/>
        <v>0</v>
      </c>
      <c r="T269" s="6">
        <f t="shared" si="28"/>
        <v>0</v>
      </c>
      <c r="U269" s="6">
        <f t="shared" si="29"/>
        <v>0</v>
      </c>
      <c r="V269" s="6">
        <f t="shared" si="30"/>
        <v>0</v>
      </c>
    </row>
    <row r="270" spans="1:22" x14ac:dyDescent="0.25">
      <c r="D270" s="910">
        <v>50</v>
      </c>
      <c r="E270" s="927"/>
      <c r="F270" s="20">
        <f>'mom 2 komposiittiputket'!Q10</f>
        <v>0</v>
      </c>
      <c r="G270" s="97">
        <v>0.4</v>
      </c>
      <c r="H270" s="99">
        <f t="shared" si="26"/>
        <v>0</v>
      </c>
      <c r="I270" s="910">
        <v>50</v>
      </c>
      <c r="J270" s="927"/>
      <c r="K270" s="789"/>
      <c r="L270" s="793"/>
      <c r="M270" s="793"/>
      <c r="N270" s="793"/>
      <c r="O270" s="793"/>
      <c r="P270" s="793"/>
      <c r="Q270" s="793"/>
      <c r="R270" s="98">
        <f t="shared" si="27"/>
        <v>0</v>
      </c>
      <c r="T270" s="6">
        <f t="shared" si="28"/>
        <v>0</v>
      </c>
      <c r="U270" s="6">
        <f t="shared" si="29"/>
        <v>0</v>
      </c>
      <c r="V270" s="6">
        <f t="shared" si="30"/>
        <v>0</v>
      </c>
    </row>
    <row r="271" spans="1:22" x14ac:dyDescent="0.25">
      <c r="D271" s="910">
        <v>63</v>
      </c>
      <c r="E271" s="927"/>
      <c r="F271" s="20">
        <f>'mom 2 komposiittiputket'!Q11</f>
        <v>0</v>
      </c>
      <c r="G271" s="97">
        <v>0.44</v>
      </c>
      <c r="H271" s="99">
        <f t="shared" si="26"/>
        <v>0</v>
      </c>
      <c r="I271" s="910">
        <v>63</v>
      </c>
      <c r="J271" s="927"/>
      <c r="K271" s="789"/>
      <c r="L271" s="793"/>
      <c r="M271" s="793"/>
      <c r="N271" s="793"/>
      <c r="O271" s="793"/>
      <c r="P271" s="793"/>
      <c r="Q271" s="793"/>
      <c r="R271" s="98">
        <f t="shared" si="27"/>
        <v>0</v>
      </c>
      <c r="T271" s="6">
        <f t="shared" si="28"/>
        <v>0</v>
      </c>
      <c r="U271" s="6">
        <f t="shared" si="29"/>
        <v>0</v>
      </c>
      <c r="V271" s="6">
        <f t="shared" si="30"/>
        <v>0</v>
      </c>
    </row>
    <row r="272" spans="1:22" x14ac:dyDescent="0.25">
      <c r="D272" s="910">
        <v>75</v>
      </c>
      <c r="E272" s="927"/>
      <c r="F272" s="20">
        <f>'mom 2 komposiittiputket'!Q12</f>
        <v>0</v>
      </c>
      <c r="G272" s="97">
        <v>0.48</v>
      </c>
      <c r="H272" s="99">
        <f t="shared" si="26"/>
        <v>0</v>
      </c>
      <c r="I272" s="910">
        <v>75</v>
      </c>
      <c r="J272" s="927"/>
      <c r="K272" s="789"/>
      <c r="L272" s="793"/>
      <c r="M272" s="793"/>
      <c r="N272" s="793"/>
      <c r="O272" s="793"/>
      <c r="P272" s="793"/>
      <c r="Q272" s="793"/>
      <c r="R272" s="98">
        <f t="shared" si="27"/>
        <v>0</v>
      </c>
      <c r="T272" s="6">
        <f t="shared" si="28"/>
        <v>0</v>
      </c>
      <c r="U272" s="6">
        <f t="shared" si="29"/>
        <v>0</v>
      </c>
      <c r="V272" s="6">
        <f t="shared" si="30"/>
        <v>0</v>
      </c>
    </row>
    <row r="273" spans="1:22" x14ac:dyDescent="0.25">
      <c r="D273" s="910">
        <v>90</v>
      </c>
      <c r="E273" s="927"/>
      <c r="F273" s="20">
        <f>'mom 2 komposiittiputket'!Q13</f>
        <v>0</v>
      </c>
      <c r="G273" s="97">
        <v>0.56000000000000005</v>
      </c>
      <c r="H273" s="99">
        <f t="shared" si="26"/>
        <v>0</v>
      </c>
      <c r="I273" s="910">
        <v>90</v>
      </c>
      <c r="J273" s="927"/>
      <c r="K273" s="789"/>
      <c r="L273" s="793"/>
      <c r="M273" s="793"/>
      <c r="N273" s="793"/>
      <c r="O273" s="793"/>
      <c r="P273" s="793"/>
      <c r="Q273" s="793"/>
      <c r="R273" s="98">
        <f t="shared" si="27"/>
        <v>0</v>
      </c>
      <c r="T273" s="6">
        <f t="shared" si="28"/>
        <v>0</v>
      </c>
      <c r="U273" s="6">
        <f t="shared" si="29"/>
        <v>0</v>
      </c>
      <c r="V273" s="6">
        <f t="shared" si="30"/>
        <v>0</v>
      </c>
    </row>
    <row r="274" spans="1:22" x14ac:dyDescent="0.25">
      <c r="D274" s="910">
        <v>110</v>
      </c>
      <c r="E274" s="927"/>
      <c r="F274" s="20">
        <f>'mom 2 komposiittiputket'!Q14</f>
        <v>0</v>
      </c>
      <c r="G274" s="97">
        <v>0.56000000000000005</v>
      </c>
      <c r="H274" s="99">
        <f t="shared" si="26"/>
        <v>0</v>
      </c>
      <c r="I274" s="914">
        <v>110</v>
      </c>
      <c r="J274" s="915"/>
      <c r="K274" s="789"/>
      <c r="L274" s="794"/>
      <c r="M274" s="794"/>
      <c r="N274" s="794"/>
      <c r="O274" s="794"/>
      <c r="P274" s="794"/>
      <c r="Q274" s="794"/>
      <c r="R274" s="98">
        <f t="shared" si="27"/>
        <v>0</v>
      </c>
      <c r="T274" s="6">
        <f t="shared" si="28"/>
        <v>0</v>
      </c>
      <c r="U274" s="6">
        <f t="shared" si="29"/>
        <v>0</v>
      </c>
      <c r="V274" s="6">
        <f t="shared" si="30"/>
        <v>0</v>
      </c>
    </row>
    <row r="275" spans="1:22" x14ac:dyDescent="0.25">
      <c r="D275" s="644" t="s">
        <v>301</v>
      </c>
      <c r="E275" s="643"/>
      <c r="F275" s="567">
        <f>'mom 2 komposiittiputket'!Q22</f>
        <v>0</v>
      </c>
      <c r="G275" s="289">
        <v>0.4</v>
      </c>
      <c r="H275" s="634">
        <f t="shared" si="26"/>
        <v>0</v>
      </c>
      <c r="I275" s="7"/>
      <c r="J275" s="397"/>
      <c r="K275" s="564"/>
      <c r="L275" s="544"/>
      <c r="M275" s="544"/>
      <c r="N275" s="544"/>
      <c r="O275" s="544"/>
      <c r="P275" s="544"/>
      <c r="Q275" s="544"/>
      <c r="R275" s="542"/>
    </row>
    <row r="276" spans="1:22" x14ac:dyDescent="0.25">
      <c r="D276" s="986"/>
      <c r="E276" s="987"/>
      <c r="F276" s="564"/>
      <c r="G276" s="540"/>
      <c r="H276" s="541"/>
      <c r="I276" s="7"/>
      <c r="J276" s="397"/>
      <c r="K276" s="397"/>
      <c r="L276" s="547"/>
      <c r="M276" s="547"/>
      <c r="N276" s="547"/>
      <c r="O276" s="547"/>
      <c r="P276" s="547"/>
      <c r="Q276" s="547"/>
      <c r="R276" s="546"/>
    </row>
    <row r="277" spans="1:22" x14ac:dyDescent="0.25">
      <c r="D277" s="908"/>
      <c r="E277" s="909"/>
      <c r="F277" s="397"/>
      <c r="G277" s="537"/>
      <c r="H277" s="511"/>
      <c r="I277" s="7"/>
      <c r="J277" s="397"/>
      <c r="K277" s="397"/>
      <c r="L277" s="547"/>
      <c r="M277" s="547"/>
      <c r="N277" s="547"/>
      <c r="O277" s="547"/>
      <c r="P277" s="547"/>
      <c r="Q277" s="547"/>
      <c r="R277" s="546"/>
    </row>
    <row r="278" spans="1:22" x14ac:dyDescent="0.25">
      <c r="D278" s="908"/>
      <c r="E278" s="909"/>
      <c r="F278" s="397"/>
      <c r="G278" s="537"/>
      <c r="H278" s="511"/>
      <c r="I278" s="7"/>
      <c r="J278" s="397"/>
      <c r="K278" s="397"/>
      <c r="L278" s="547"/>
      <c r="M278" s="547"/>
      <c r="N278" s="547"/>
      <c r="O278" s="547"/>
      <c r="P278" s="547"/>
      <c r="Q278" s="547"/>
      <c r="R278" s="546"/>
    </row>
    <row r="279" spans="1:22" ht="12.5" x14ac:dyDescent="0.25">
      <c r="A279"/>
      <c r="B279"/>
      <c r="C279"/>
      <c r="D279" s="908"/>
      <c r="E279" s="909"/>
      <c r="F279" s="397"/>
      <c r="G279" s="537"/>
      <c r="H279" s="511"/>
      <c r="I279" s="7"/>
      <c r="J279" s="1109"/>
      <c r="K279" s="1109"/>
      <c r="L279" s="547"/>
      <c r="M279" s="547"/>
      <c r="N279" s="547"/>
      <c r="O279" s="547"/>
      <c r="P279" s="547"/>
      <c r="Q279" s="547"/>
      <c r="R279" s="546"/>
    </row>
    <row r="280" spans="1:22" ht="12.5" x14ac:dyDescent="0.25">
      <c r="A280"/>
      <c r="B280"/>
      <c r="C280"/>
      <c r="D280" s="908"/>
      <c r="E280" s="909"/>
      <c r="F280" s="397"/>
      <c r="G280" s="537"/>
      <c r="H280" s="511"/>
      <c r="I280" s="7"/>
      <c r="J280" s="1109"/>
      <c r="K280" s="1109"/>
      <c r="L280" s="547"/>
      <c r="M280" s="547"/>
      <c r="N280" s="547"/>
      <c r="O280" s="547"/>
      <c r="P280" s="547"/>
      <c r="Q280" s="547"/>
      <c r="R280" s="546"/>
    </row>
    <row r="281" spans="1:22" ht="12.5" x14ac:dyDescent="0.25">
      <c r="A281"/>
      <c r="B281"/>
      <c r="C281"/>
      <c r="D281" s="570"/>
      <c r="E281" s="401"/>
      <c r="F281" s="401"/>
      <c r="G281" s="401"/>
      <c r="H281" s="401"/>
      <c r="I281" s="7"/>
      <c r="J281" s="393"/>
      <c r="K281" s="393"/>
      <c r="L281" s="393"/>
      <c r="M281" s="393"/>
      <c r="N281" s="393"/>
      <c r="O281" s="393"/>
      <c r="P281" s="393"/>
      <c r="Q281" s="393"/>
      <c r="R281" s="566"/>
    </row>
    <row r="282" spans="1:22" ht="12.5" x14ac:dyDescent="0.25">
      <c r="A282"/>
      <c r="B282"/>
      <c r="C282"/>
      <c r="D282" s="570"/>
      <c r="E282" s="401"/>
      <c r="F282" s="401"/>
      <c r="G282" s="401"/>
      <c r="H282" s="401"/>
      <c r="I282" s="7"/>
      <c r="J282" s="393"/>
      <c r="K282" s="393"/>
      <c r="L282" s="393"/>
      <c r="M282" s="393"/>
      <c r="N282" s="393"/>
      <c r="O282" s="393"/>
      <c r="P282" s="393"/>
      <c r="Q282" s="393"/>
      <c r="R282" s="566"/>
    </row>
    <row r="283" spans="1:22" ht="12.5" x14ac:dyDescent="0.25">
      <c r="A283"/>
      <c r="B283"/>
      <c r="C283"/>
      <c r="D283" s="570"/>
      <c r="E283" s="401"/>
      <c r="F283" s="401"/>
      <c r="G283" s="401"/>
      <c r="H283" s="401"/>
      <c r="I283" s="7"/>
      <c r="J283" s="393"/>
      <c r="K283" s="393"/>
      <c r="L283" s="393"/>
      <c r="M283" s="393"/>
      <c r="N283" s="393"/>
      <c r="O283" s="393"/>
      <c r="P283" s="393"/>
      <c r="Q283" s="393"/>
      <c r="R283" s="566"/>
    </row>
    <row r="284" spans="1:22" ht="12.5" x14ac:dyDescent="0.25">
      <c r="A284"/>
      <c r="B284"/>
      <c r="C284"/>
      <c r="D284" s="570"/>
      <c r="E284" s="401"/>
      <c r="F284" s="401"/>
      <c r="G284" s="401"/>
      <c r="H284" s="401"/>
      <c r="I284" s="7"/>
      <c r="J284" s="393"/>
      <c r="K284" s="393"/>
      <c r="L284" s="393"/>
      <c r="M284" s="393"/>
      <c r="N284" s="393"/>
      <c r="O284" s="393"/>
      <c r="P284" s="393"/>
      <c r="Q284" s="393"/>
      <c r="R284" s="566"/>
    </row>
    <row r="285" spans="1:22" ht="12.5" x14ac:dyDescent="0.25">
      <c r="A285"/>
      <c r="B285"/>
      <c r="C285"/>
      <c r="D285" s="570"/>
      <c r="E285" s="401"/>
      <c r="F285" s="401"/>
      <c r="G285" s="401"/>
      <c r="H285" s="401"/>
      <c r="I285" s="7"/>
      <c r="J285" s="393"/>
      <c r="K285" s="393"/>
      <c r="L285" s="393"/>
      <c r="M285" s="393"/>
      <c r="N285" s="393"/>
      <c r="O285" s="393"/>
      <c r="P285" s="393"/>
      <c r="Q285" s="393"/>
      <c r="R285" s="566"/>
    </row>
    <row r="286" spans="1:22" ht="12.5" x14ac:dyDescent="0.25">
      <c r="A286"/>
      <c r="B286"/>
      <c r="C286"/>
      <c r="D286" s="570"/>
      <c r="E286" s="568"/>
      <c r="F286" s="568"/>
      <c r="G286" s="568"/>
      <c r="H286" s="568"/>
      <c r="I286" s="571"/>
      <c r="J286" s="569"/>
      <c r="K286" s="569"/>
      <c r="L286" s="569"/>
      <c r="M286" s="569"/>
      <c r="N286" s="569"/>
      <c r="O286" s="569"/>
      <c r="P286" s="393"/>
      <c r="Q286" s="393"/>
      <c r="R286" s="566"/>
    </row>
    <row r="287" spans="1:22" ht="13" thickBot="1" x14ac:dyDescent="0.3">
      <c r="A287"/>
      <c r="B287"/>
      <c r="C287"/>
      <c r="D287" s="261"/>
      <c r="E287" s="48" t="s">
        <v>19</v>
      </c>
      <c r="F287" s="31"/>
      <c r="G287" s="50"/>
      <c r="H287" s="641">
        <f>SUM(H265:H286)</f>
        <v>0</v>
      </c>
      <c r="I287" s="41"/>
      <c r="J287" s="42"/>
      <c r="K287" s="42"/>
      <c r="L287" s="42"/>
      <c r="M287" s="48" t="s">
        <v>15</v>
      </c>
      <c r="N287" s="42"/>
      <c r="O287" s="42"/>
      <c r="P287" s="100"/>
      <c r="Q287" s="28"/>
      <c r="R287" s="387">
        <f>SUM(R265:R286)</f>
        <v>0</v>
      </c>
    </row>
    <row r="288" spans="1:22" ht="12.5" x14ac:dyDescent="0.25">
      <c r="A288"/>
      <c r="B288"/>
      <c r="C288"/>
      <c r="D288"/>
      <c r="E288"/>
      <c r="F288"/>
      <c r="G288"/>
      <c r="H288"/>
      <c r="I288"/>
    </row>
    <row r="289" spans="1:13" ht="12.5" x14ac:dyDescent="0.25">
      <c r="A289"/>
      <c r="B289"/>
      <c r="C289"/>
      <c r="D289"/>
      <c r="E289"/>
      <c r="F289"/>
      <c r="G289"/>
      <c r="H289"/>
      <c r="I289"/>
    </row>
    <row r="290" spans="1:13" ht="12.5" x14ac:dyDescent="0.25">
      <c r="A290"/>
      <c r="B290"/>
      <c r="C290"/>
      <c r="D290"/>
      <c r="E290"/>
      <c r="F290"/>
      <c r="G290"/>
      <c r="H290"/>
      <c r="I290"/>
    </row>
    <row r="291" spans="1:13" ht="12.5" x14ac:dyDescent="0.25">
      <c r="A291"/>
      <c r="B291"/>
      <c r="C291"/>
      <c r="D291"/>
      <c r="E291"/>
      <c r="F291"/>
      <c r="G291"/>
      <c r="H291"/>
      <c r="I291"/>
    </row>
    <row r="292" spans="1:13" ht="12.5" x14ac:dyDescent="0.25">
      <c r="A292"/>
      <c r="B292"/>
      <c r="C292"/>
      <c r="D292"/>
      <c r="E292"/>
      <c r="F292"/>
      <c r="G292"/>
      <c r="H292"/>
      <c r="I292"/>
    </row>
    <row r="293" spans="1:13" ht="12.5" x14ac:dyDescent="0.25">
      <c r="A293"/>
      <c r="B293"/>
      <c r="C293"/>
      <c r="D293"/>
      <c r="E293"/>
      <c r="F293"/>
      <c r="G293"/>
      <c r="H293"/>
      <c r="I293" s="215" t="s">
        <v>219</v>
      </c>
    </row>
    <row r="294" spans="1:13" ht="12.5" x14ac:dyDescent="0.25">
      <c r="A294"/>
      <c r="B294"/>
      <c r="C294"/>
      <c r="D294"/>
      <c r="E294"/>
      <c r="F294"/>
      <c r="G294"/>
      <c r="H294"/>
      <c r="I294"/>
    </row>
    <row r="295" spans="1:13" ht="12.5" x14ac:dyDescent="0.25">
      <c r="A295"/>
      <c r="B295"/>
      <c r="C295"/>
      <c r="D295"/>
      <c r="E295"/>
      <c r="F295"/>
      <c r="G295"/>
      <c r="H295"/>
      <c r="I295"/>
    </row>
    <row r="296" spans="1:13" ht="12.5" x14ac:dyDescent="0.25">
      <c r="A296"/>
      <c r="B296"/>
      <c r="C296"/>
      <c r="D296"/>
      <c r="E296"/>
      <c r="F296"/>
      <c r="G296"/>
      <c r="H296"/>
      <c r="I296"/>
    </row>
    <row r="297" spans="1:13" ht="12.5" x14ac:dyDescent="0.25">
      <c r="A297"/>
      <c r="B297"/>
      <c r="C297"/>
      <c r="D297"/>
      <c r="E297"/>
      <c r="F297"/>
      <c r="G297"/>
      <c r="H297"/>
      <c r="I297"/>
    </row>
    <row r="298" spans="1:13" ht="12.5" x14ac:dyDescent="0.25">
      <c r="A298"/>
      <c r="B298"/>
      <c r="C298"/>
      <c r="D298"/>
      <c r="E298"/>
      <c r="F298"/>
      <c r="G298"/>
      <c r="H298"/>
      <c r="I298"/>
    </row>
    <row r="299" spans="1:13" ht="13" thickBot="1" x14ac:dyDescent="0.3">
      <c r="A299"/>
      <c r="B299"/>
      <c r="C299"/>
      <c r="D299"/>
      <c r="E299"/>
      <c r="F299"/>
      <c r="G299"/>
      <c r="H299"/>
      <c r="I299"/>
    </row>
    <row r="300" spans="1:13" ht="12.75" customHeight="1" x14ac:dyDescent="0.25">
      <c r="G300" s="931" t="s">
        <v>385</v>
      </c>
      <c r="H300" s="932"/>
      <c r="I300" s="932"/>
      <c r="J300" s="932"/>
      <c r="K300" s="932"/>
      <c r="L300" s="932"/>
      <c r="M300" s="933"/>
    </row>
    <row r="301" spans="1:13" ht="12" customHeight="1" x14ac:dyDescent="0.25">
      <c r="F301" s="509"/>
      <c r="G301" s="1009"/>
      <c r="H301" s="1010"/>
      <c r="I301" s="1010"/>
      <c r="J301" s="1010"/>
      <c r="K301" s="1010"/>
      <c r="L301" s="1010"/>
      <c r="M301" s="1011"/>
    </row>
    <row r="302" spans="1:13" ht="23.25" customHeight="1" x14ac:dyDescent="0.25">
      <c r="F302" s="149"/>
      <c r="G302" s="1012" t="s">
        <v>338</v>
      </c>
      <c r="H302" s="1013"/>
      <c r="I302" s="1013"/>
      <c r="J302" s="1013"/>
      <c r="K302" s="19" t="s">
        <v>105</v>
      </c>
      <c r="L302" s="122" t="s">
        <v>4</v>
      </c>
      <c r="M302" s="125" t="s">
        <v>109</v>
      </c>
    </row>
    <row r="303" spans="1:13" ht="12.75" customHeight="1" x14ac:dyDescent="0.25">
      <c r="F303" s="651"/>
      <c r="G303" s="914" t="s">
        <v>17</v>
      </c>
      <c r="H303" s="915"/>
      <c r="I303" s="915"/>
      <c r="J303" s="915"/>
      <c r="K303" s="422">
        <f>'mom 3 taipuisat putket'!Q8</f>
        <v>0</v>
      </c>
      <c r="L303" s="97">
        <v>0.12</v>
      </c>
      <c r="M303" s="302">
        <f>K303*L303</f>
        <v>0</v>
      </c>
    </row>
    <row r="304" spans="1:13" ht="12.75" customHeight="1" x14ac:dyDescent="0.25">
      <c r="F304" s="651"/>
      <c r="G304" s="914" t="s">
        <v>18</v>
      </c>
      <c r="H304" s="915"/>
      <c r="I304" s="915"/>
      <c r="J304" s="915"/>
      <c r="K304" s="601">
        <f>'mom 3 taipuisat putket'!Q9</f>
        <v>0</v>
      </c>
      <c r="L304" s="97">
        <v>0.3</v>
      </c>
      <c r="M304" s="302">
        <f>K304*L304</f>
        <v>0</v>
      </c>
    </row>
    <row r="305" spans="6:15" ht="12" customHeight="1" x14ac:dyDescent="0.25">
      <c r="F305" s="651"/>
      <c r="G305" s="1100" t="s">
        <v>339</v>
      </c>
      <c r="H305" s="1101"/>
      <c r="I305" s="1101"/>
      <c r="J305" s="1101"/>
      <c r="K305" s="13"/>
      <c r="L305" s="97"/>
      <c r="M305" s="302"/>
    </row>
    <row r="306" spans="6:15" x14ac:dyDescent="0.25">
      <c r="F306" s="651"/>
      <c r="G306" s="1100"/>
      <c r="H306" s="1101"/>
      <c r="I306" s="1101"/>
      <c r="J306" s="1101"/>
      <c r="K306" s="601">
        <f>'mom 3 taipuisat putket'!Q11</f>
        <v>0</v>
      </c>
      <c r="L306" s="97">
        <v>0.18</v>
      </c>
      <c r="M306" s="302">
        <f>K306*L306</f>
        <v>0</v>
      </c>
    </row>
    <row r="307" spans="6:15" ht="12.75" customHeight="1" x14ac:dyDescent="0.25">
      <c r="F307" s="586"/>
      <c r="G307" s="1100" t="s">
        <v>340</v>
      </c>
      <c r="H307" s="1101"/>
      <c r="I307" s="1101"/>
      <c r="J307" s="1101"/>
      <c r="K307" s="601"/>
      <c r="L307" s="97"/>
      <c r="M307" s="302"/>
    </row>
    <row r="308" spans="6:15" x14ac:dyDescent="0.25">
      <c r="F308" s="651"/>
      <c r="G308" s="1100"/>
      <c r="H308" s="1101"/>
      <c r="I308" s="1101"/>
      <c r="J308" s="1101"/>
      <c r="K308" s="601">
        <f>'mom 3 taipuisat putket'!Q13</f>
        <v>0</v>
      </c>
      <c r="L308" s="97">
        <v>0.22</v>
      </c>
      <c r="M308" s="302">
        <f>K308*L308</f>
        <v>0</v>
      </c>
    </row>
    <row r="309" spans="6:15" ht="12" customHeight="1" x14ac:dyDescent="0.25">
      <c r="F309" s="651"/>
      <c r="G309" s="1110" t="s">
        <v>341</v>
      </c>
      <c r="H309" s="1111"/>
      <c r="I309" s="1111"/>
      <c r="J309" s="1111"/>
      <c r="K309" s="1098" t="s">
        <v>105</v>
      </c>
      <c r="L309" s="1195" t="s">
        <v>4</v>
      </c>
      <c r="M309" s="1014" t="s">
        <v>109</v>
      </c>
    </row>
    <row r="310" spans="6:15" x14ac:dyDescent="0.25">
      <c r="F310" s="651"/>
      <c r="G310" s="1110"/>
      <c r="H310" s="1111"/>
      <c r="I310" s="1111"/>
      <c r="J310" s="1111"/>
      <c r="K310" s="1099"/>
      <c r="L310" s="1141"/>
      <c r="M310" s="1015"/>
    </row>
    <row r="311" spans="6:15" ht="12" customHeight="1" x14ac:dyDescent="0.25">
      <c r="F311" s="651"/>
      <c r="G311" s="925" t="s">
        <v>17</v>
      </c>
      <c r="H311" s="926"/>
      <c r="I311" s="926"/>
      <c r="J311" s="926"/>
      <c r="K311" s="608">
        <f>'mom 3 taipuisat putket'!Q16</f>
        <v>0</v>
      </c>
      <c r="L311" s="97">
        <v>0.12</v>
      </c>
      <c r="M311" s="302">
        <f>K311*L311</f>
        <v>0</v>
      </c>
    </row>
    <row r="312" spans="6:15" ht="12.75" customHeight="1" x14ac:dyDescent="0.25">
      <c r="F312" s="651"/>
      <c r="G312" s="925" t="s">
        <v>342</v>
      </c>
      <c r="H312" s="926"/>
      <c r="I312" s="926"/>
      <c r="J312" s="926"/>
      <c r="K312" s="20">
        <f>'mom 3 taipuisat putket'!Q17</f>
        <v>0</v>
      </c>
      <c r="L312" s="20">
        <v>0.28000000000000003</v>
      </c>
      <c r="M312" s="302">
        <f>K312*L312</f>
        <v>0</v>
      </c>
    </row>
    <row r="313" spans="6:15" ht="12" customHeight="1" x14ac:dyDescent="0.25">
      <c r="F313" s="651"/>
      <c r="G313" s="925" t="s">
        <v>18</v>
      </c>
      <c r="H313" s="926"/>
      <c r="I313" s="926"/>
      <c r="J313" s="926"/>
      <c r="K313" s="20">
        <f>'mom 3 taipuisat putket'!Q18</f>
        <v>0</v>
      </c>
      <c r="L313" s="417">
        <v>0.3</v>
      </c>
      <c r="M313" s="302">
        <f>K313*L313</f>
        <v>0</v>
      </c>
    </row>
    <row r="314" spans="6:15" ht="12" customHeight="1" x14ac:dyDescent="0.25">
      <c r="F314" s="651"/>
      <c r="G314" s="925" t="s">
        <v>343</v>
      </c>
      <c r="H314" s="926"/>
      <c r="I314" s="926"/>
      <c r="J314" s="926"/>
      <c r="K314" s="20">
        <f>'mom 3 taipuisat putket'!Q19</f>
        <v>0</v>
      </c>
      <c r="L314" s="417">
        <v>0.1</v>
      </c>
      <c r="M314" s="302">
        <f>K314*L314</f>
        <v>0</v>
      </c>
    </row>
    <row r="315" spans="6:15" ht="12.75" customHeight="1" x14ac:dyDescent="0.25">
      <c r="G315" s="1107" t="s">
        <v>15</v>
      </c>
      <c r="H315" s="1108"/>
      <c r="I315" s="1108"/>
      <c r="J315" s="1108"/>
      <c r="K315" s="11" t="s">
        <v>1</v>
      </c>
      <c r="L315" s="21"/>
      <c r="M315" s="650">
        <f>SUM(M303:M314)</f>
        <v>0</v>
      </c>
    </row>
    <row r="316" spans="6:15" ht="12" customHeight="1" x14ac:dyDescent="0.25">
      <c r="G316" s="919" t="s">
        <v>284</v>
      </c>
      <c r="H316" s="920"/>
      <c r="I316" s="920"/>
      <c r="J316" s="920"/>
      <c r="K316" s="920"/>
      <c r="L316" s="920"/>
      <c r="M316" s="921"/>
      <c r="N316" s="44"/>
      <c r="O316" s="44"/>
    </row>
    <row r="317" spans="6:15" x14ac:dyDescent="0.25">
      <c r="G317" s="922"/>
      <c r="H317" s="923"/>
      <c r="I317" s="923"/>
      <c r="J317" s="923"/>
      <c r="K317" s="923"/>
      <c r="L317" s="923"/>
      <c r="M317" s="924"/>
    </row>
    <row r="318" spans="6:15" ht="25.5" customHeight="1" x14ac:dyDescent="0.25">
      <c r="F318" s="652"/>
      <c r="G318" s="916" t="s">
        <v>377</v>
      </c>
      <c r="H318" s="917"/>
      <c r="I318" s="917"/>
      <c r="J318" s="918"/>
      <c r="K318" s="19" t="s">
        <v>161</v>
      </c>
      <c r="L318" s="122" t="s">
        <v>250</v>
      </c>
      <c r="M318" s="125" t="s">
        <v>109</v>
      </c>
    </row>
    <row r="319" spans="6:15" ht="12.75" customHeight="1" x14ac:dyDescent="0.25">
      <c r="F319" s="651"/>
      <c r="G319" s="914">
        <v>-12</v>
      </c>
      <c r="H319" s="915"/>
      <c r="I319" s="915"/>
      <c r="J319" s="915"/>
      <c r="K319" s="309"/>
      <c r="L319" s="97">
        <v>1.5</v>
      </c>
      <c r="M319" s="98">
        <f>K319*L319</f>
        <v>0</v>
      </c>
    </row>
    <row r="320" spans="6:15" ht="12.75" customHeight="1" x14ac:dyDescent="0.25">
      <c r="F320" s="651"/>
      <c r="G320" s="914" t="s">
        <v>162</v>
      </c>
      <c r="H320" s="915"/>
      <c r="I320" s="915"/>
      <c r="J320" s="915"/>
      <c r="K320" s="309"/>
      <c r="L320" s="97">
        <v>2.5</v>
      </c>
      <c r="M320" s="98">
        <f>K320*L320</f>
        <v>0</v>
      </c>
    </row>
    <row r="321" spans="1:18" ht="12.75" customHeight="1" x14ac:dyDescent="0.25">
      <c r="F321" s="651"/>
      <c r="G321" s="914" t="s">
        <v>163</v>
      </c>
      <c r="H321" s="915"/>
      <c r="I321" s="915"/>
      <c r="J321" s="915"/>
      <c r="K321" s="309"/>
      <c r="L321" s="97">
        <v>4</v>
      </c>
      <c r="M321" s="98">
        <f>K321*L321</f>
        <v>0</v>
      </c>
    </row>
    <row r="322" spans="1:18" x14ac:dyDescent="0.25">
      <c r="G322" s="914" t="s">
        <v>285</v>
      </c>
      <c r="H322" s="915"/>
      <c r="I322" s="915"/>
      <c r="J322" s="915"/>
      <c r="K322" s="309"/>
      <c r="L322" s="97">
        <v>0.3</v>
      </c>
      <c r="M322" s="98">
        <f>K322*L322</f>
        <v>0</v>
      </c>
    </row>
    <row r="323" spans="1:18" x14ac:dyDescent="0.25">
      <c r="G323" s="7"/>
      <c r="M323" s="8"/>
    </row>
    <row r="324" spans="1:18" ht="12" thickBot="1" x14ac:dyDescent="0.3">
      <c r="G324" s="261"/>
      <c r="H324" s="27" t="s">
        <v>15</v>
      </c>
      <c r="I324" s="28"/>
      <c r="J324" s="29"/>
      <c r="K324" s="30"/>
      <c r="L324" s="28"/>
      <c r="M324" s="171">
        <f>SUM(M319:M322)</f>
        <v>0</v>
      </c>
    </row>
    <row r="325" spans="1:18" ht="12.5" x14ac:dyDescent="0.25">
      <c r="I325"/>
    </row>
    <row r="326" spans="1:18" ht="12.5" x14ac:dyDescent="0.25">
      <c r="I326"/>
    </row>
    <row r="327" spans="1:18" ht="12.5" x14ac:dyDescent="0.25">
      <c r="I327"/>
    </row>
    <row r="328" spans="1:18" ht="12.5" x14ac:dyDescent="0.25">
      <c r="A328"/>
      <c r="B328"/>
      <c r="C328"/>
      <c r="D328"/>
      <c r="E328"/>
      <c r="F328"/>
      <c r="G328"/>
      <c r="H328"/>
      <c r="I328"/>
    </row>
    <row r="334" spans="1:18" ht="12" thickBot="1" x14ac:dyDescent="0.3">
      <c r="I334" s="215" t="s">
        <v>219</v>
      </c>
    </row>
    <row r="335" spans="1:18" ht="13" x14ac:dyDescent="0.25">
      <c r="A335" s="70"/>
      <c r="B335"/>
      <c r="C335"/>
      <c r="D335" s="393"/>
      <c r="E335" s="648"/>
      <c r="F335" s="931" t="s">
        <v>386</v>
      </c>
      <c r="G335" s="932"/>
      <c r="H335" s="932"/>
      <c r="I335" s="933"/>
      <c r="J335" s="679" t="s">
        <v>160</v>
      </c>
      <c r="K335" s="2"/>
      <c r="L335" s="2"/>
      <c r="M335" s="2"/>
      <c r="N335" s="2"/>
      <c r="O335" s="2"/>
      <c r="P335" s="2"/>
      <c r="Q335" s="2"/>
      <c r="R335" s="4"/>
    </row>
    <row r="336" spans="1:18" ht="13" x14ac:dyDescent="0.3">
      <c r="A336" s="159"/>
      <c r="B336" s="44"/>
      <c r="C336" s="44"/>
      <c r="D336" s="648"/>
      <c r="E336" s="648"/>
      <c r="F336" s="1009"/>
      <c r="G336" s="1010"/>
      <c r="H336" s="1010"/>
      <c r="I336" s="1011"/>
      <c r="J336" s="106"/>
      <c r="K336" s="6" t="s">
        <v>157</v>
      </c>
      <c r="L336" s="194"/>
      <c r="M336" s="195"/>
      <c r="N336" s="195"/>
      <c r="O336" s="195"/>
      <c r="P336" s="195"/>
      <c r="Q336" s="196"/>
      <c r="R336" s="8"/>
    </row>
    <row r="337" spans="1:23" ht="13" x14ac:dyDescent="0.3">
      <c r="A337" s="159"/>
      <c r="B337" s="44"/>
      <c r="C337" s="44"/>
      <c r="D337" s="648"/>
      <c r="E337" s="648"/>
      <c r="F337" s="934"/>
      <c r="G337" s="935"/>
      <c r="H337" s="935"/>
      <c r="I337" s="936"/>
      <c r="J337" s="106"/>
      <c r="R337" s="8"/>
    </row>
    <row r="338" spans="1:23" ht="13" x14ac:dyDescent="0.3">
      <c r="D338" s="411"/>
      <c r="E338" s="411"/>
      <c r="F338" s="606" t="s">
        <v>3</v>
      </c>
      <c r="G338" s="112"/>
      <c r="H338" s="15"/>
      <c r="I338" s="33"/>
      <c r="J338" s="7"/>
      <c r="K338" s="178"/>
      <c r="L338" s="180">
        <v>1</v>
      </c>
      <c r="M338" s="180">
        <v>1</v>
      </c>
      <c r="N338" s="180">
        <v>1</v>
      </c>
      <c r="O338" s="180">
        <v>1</v>
      </c>
      <c r="P338" s="180">
        <v>1</v>
      </c>
      <c r="Q338" s="180">
        <v>1</v>
      </c>
      <c r="R338" s="183"/>
    </row>
    <row r="339" spans="1:23" ht="31.5" customHeight="1" x14ac:dyDescent="0.25">
      <c r="C339" s="222"/>
      <c r="D339" s="649"/>
      <c r="E339" s="649"/>
      <c r="F339" s="647" t="s">
        <v>436</v>
      </c>
      <c r="G339" s="19" t="s">
        <v>119</v>
      </c>
      <c r="H339" s="122" t="s">
        <v>4</v>
      </c>
      <c r="I339" s="125" t="s">
        <v>5</v>
      </c>
      <c r="J339" s="1190" t="s">
        <v>20</v>
      </c>
      <c r="K339" s="1191"/>
      <c r="L339" s="19" t="s">
        <v>435</v>
      </c>
      <c r="M339" s="19" t="s">
        <v>434</v>
      </c>
      <c r="N339" s="19" t="s">
        <v>435</v>
      </c>
      <c r="O339" s="19" t="s">
        <v>434</v>
      </c>
      <c r="P339" s="19" t="s">
        <v>122</v>
      </c>
      <c r="Q339" s="19" t="s">
        <v>435</v>
      </c>
      <c r="R339" s="125" t="s">
        <v>5</v>
      </c>
      <c r="T339" s="178"/>
      <c r="U339" s="178"/>
      <c r="V339" s="178"/>
      <c r="W339" s="178"/>
    </row>
    <row r="340" spans="1:23" ht="12.5" x14ac:dyDescent="0.25">
      <c r="C340" s="423"/>
      <c r="D340" s="444"/>
      <c r="E340" s="444"/>
      <c r="F340" s="515">
        <v>50</v>
      </c>
      <c r="G340" s="424">
        <f>'Mom.4 valurautaviemärit'!R6</f>
        <v>0</v>
      </c>
      <c r="H340" s="114">
        <v>0.4</v>
      </c>
      <c r="I340" s="516">
        <f>G340*H340</f>
        <v>0</v>
      </c>
      <c r="J340" s="515">
        <v>50</v>
      </c>
      <c r="K340" s="165"/>
      <c r="L340" s="306"/>
      <c r="M340" s="306"/>
      <c r="N340" s="306"/>
      <c r="O340" s="306"/>
      <c r="P340" s="306"/>
      <c r="Q340" s="306"/>
      <c r="R340" s="516">
        <f>H340*L340*$L$338/100+H340*M340*$M$338/100+H340*N340*$N$338/100+H340*O340*$O$338/100+H340*P340*$P$338/100+V340</f>
        <v>0</v>
      </c>
      <c r="T340" s="6">
        <f>Q340*H340*$Q$338/100</f>
        <v>0</v>
      </c>
      <c r="U340" s="6">
        <f>T340*2</f>
        <v>0</v>
      </c>
      <c r="V340" s="6">
        <f>T340-U340</f>
        <v>0</v>
      </c>
    </row>
    <row r="341" spans="1:23" ht="12.5" x14ac:dyDescent="0.25">
      <c r="C341" s="423"/>
      <c r="D341" s="930"/>
      <c r="E341" s="930"/>
      <c r="F341" s="515">
        <v>70</v>
      </c>
      <c r="G341" s="424">
        <f>'Mom.4 valurautaviemärit'!R7</f>
        <v>0</v>
      </c>
      <c r="H341" s="114">
        <v>0.4</v>
      </c>
      <c r="I341" s="516">
        <f>G341*H341</f>
        <v>0</v>
      </c>
      <c r="J341" s="515">
        <v>70</v>
      </c>
      <c r="K341" s="165"/>
      <c r="L341" s="306"/>
      <c r="M341" s="306"/>
      <c r="N341" s="306"/>
      <c r="O341" s="306"/>
      <c r="P341" s="306"/>
      <c r="Q341" s="306"/>
      <c r="R341" s="516">
        <f>H341*L341*$L$338/100+H341*M341*$M$338/100+H341*N341*$N$338/100+H341*O341*$O$338/100+H341*P341*$P$338/100+V341</f>
        <v>0</v>
      </c>
      <c r="T341" s="6">
        <f>Q341*H341*$Q$338/100</f>
        <v>0</v>
      </c>
      <c r="U341" s="6">
        <f>T341*2</f>
        <v>0</v>
      </c>
      <c r="V341" s="6">
        <f>T341-U341</f>
        <v>0</v>
      </c>
    </row>
    <row r="342" spans="1:23" ht="12.5" x14ac:dyDescent="0.25">
      <c r="C342" s="423"/>
      <c r="D342" s="930"/>
      <c r="E342" s="930"/>
      <c r="F342" s="515">
        <v>100</v>
      </c>
      <c r="G342" s="424">
        <f>'Mom.4 valurautaviemärit'!R8</f>
        <v>0</v>
      </c>
      <c r="H342" s="114">
        <v>0.45</v>
      </c>
      <c r="I342" s="516">
        <f>G342*H342</f>
        <v>0</v>
      </c>
      <c r="J342" s="515">
        <v>100</v>
      </c>
      <c r="K342" s="165"/>
      <c r="L342" s="306"/>
      <c r="M342" s="306"/>
      <c r="N342" s="306"/>
      <c r="O342" s="306"/>
      <c r="P342" s="306"/>
      <c r="Q342" s="306"/>
      <c r="R342" s="516">
        <f>H342*L342*$L$338/100+H342*M342*$M$338/100+H342*N342*$N$338/100+H342*O342*$O$338/100+H342*P342*$P$338/100+V342</f>
        <v>0</v>
      </c>
      <c r="T342" s="6">
        <f>Q342*H342*$Q$338/100</f>
        <v>0</v>
      </c>
      <c r="U342" s="6">
        <f>T342*2</f>
        <v>0</v>
      </c>
      <c r="V342" s="6">
        <f>T342-U342</f>
        <v>0</v>
      </c>
    </row>
    <row r="343" spans="1:23" ht="12.5" x14ac:dyDescent="0.25">
      <c r="C343" s="423"/>
      <c r="D343" s="930"/>
      <c r="E343" s="930"/>
      <c r="F343" s="515">
        <v>150</v>
      </c>
      <c r="G343" s="424">
        <f>'Mom.4 valurautaviemärit'!R9</f>
        <v>0</v>
      </c>
      <c r="H343" s="114">
        <v>0.6</v>
      </c>
      <c r="I343" s="516">
        <f>G343*H343</f>
        <v>0</v>
      </c>
      <c r="J343" s="515">
        <v>150</v>
      </c>
      <c r="K343" s="165"/>
      <c r="L343" s="306"/>
      <c r="M343" s="306"/>
      <c r="N343" s="306"/>
      <c r="O343" s="306"/>
      <c r="P343" s="306"/>
      <c r="Q343" s="306"/>
      <c r="R343" s="516">
        <f>H343*L343*$L$338/100+H343*M343*$M$338/100+H343*N343*$N$338/100+H343*O343*$O$338/100+H343*P343*$P$338/100+V343</f>
        <v>0</v>
      </c>
      <c r="T343" s="6">
        <f>Q343*H343*$Q$338/100</f>
        <v>0</v>
      </c>
      <c r="U343" s="6">
        <f>T343*2</f>
        <v>0</v>
      </c>
      <c r="V343" s="6">
        <f>T343-U343</f>
        <v>0</v>
      </c>
    </row>
    <row r="344" spans="1:23" ht="12.5" x14ac:dyDescent="0.25">
      <c r="C344" s="423"/>
      <c r="D344" s="930"/>
      <c r="E344" s="930"/>
      <c r="F344" s="515">
        <v>200</v>
      </c>
      <c r="G344" s="424">
        <f>'Mom.4 valurautaviemärit'!R10</f>
        <v>0</v>
      </c>
      <c r="H344" s="114">
        <v>0.8</v>
      </c>
      <c r="I344" s="516">
        <f>G344*H344</f>
        <v>0</v>
      </c>
      <c r="J344" s="515">
        <v>200</v>
      </c>
      <c r="K344" s="165"/>
      <c r="L344" s="306"/>
      <c r="M344" s="306"/>
      <c r="N344" s="306"/>
      <c r="O344" s="306"/>
      <c r="P344" s="306"/>
      <c r="Q344" s="306"/>
      <c r="R344" s="516">
        <f>H344*L344*$L$338/100+H344*M344*$M$338/100+H344*N344*$N$338/100+H344*O344*$O$338/100+H344*P344*$P$338/100+V344</f>
        <v>0</v>
      </c>
      <c r="T344" s="6">
        <f>Q344*H344*$Q$338/100</f>
        <v>0</v>
      </c>
      <c r="U344" s="6">
        <f>T344*2</f>
        <v>0</v>
      </c>
      <c r="V344" s="6">
        <f>T344-U344</f>
        <v>0</v>
      </c>
    </row>
    <row r="345" spans="1:23" ht="22.5" customHeight="1" x14ac:dyDescent="0.25">
      <c r="D345" s="393"/>
      <c r="E345" s="393"/>
      <c r="F345" s="7"/>
      <c r="I345" s="8"/>
      <c r="J345" s="7"/>
      <c r="P345" s="6" t="s">
        <v>100</v>
      </c>
      <c r="Q345" s="6" t="s">
        <v>108</v>
      </c>
      <c r="R345" s="8"/>
    </row>
    <row r="346" spans="1:23" ht="12.5" x14ac:dyDescent="0.25">
      <c r="C346" s="105"/>
      <c r="D346" s="393"/>
      <c r="E346" s="393"/>
      <c r="F346" s="7"/>
      <c r="I346" s="8"/>
      <c r="J346" s="942" t="s">
        <v>370</v>
      </c>
      <c r="K346" s="943"/>
      <c r="L346" s="943"/>
      <c r="M346" s="943"/>
      <c r="N346" s="943"/>
      <c r="O346" s="245" t="s">
        <v>106</v>
      </c>
      <c r="P346" s="310"/>
      <c r="Q346" s="114">
        <v>0.8</v>
      </c>
      <c r="R346" s="516">
        <f>P346*Q346</f>
        <v>0</v>
      </c>
    </row>
    <row r="347" spans="1:23" ht="12.5" x14ac:dyDescent="0.25">
      <c r="C347" s="105"/>
      <c r="D347" s="393"/>
      <c r="E347" s="393"/>
      <c r="F347" s="7"/>
      <c r="I347" s="8"/>
      <c r="J347" s="942" t="s">
        <v>370</v>
      </c>
      <c r="K347" s="943"/>
      <c r="L347" s="943"/>
      <c r="M347" s="943"/>
      <c r="N347" s="943"/>
      <c r="O347" s="245" t="s">
        <v>107</v>
      </c>
      <c r="P347" s="505"/>
      <c r="Q347" s="283">
        <v>0.8</v>
      </c>
      <c r="R347" s="517">
        <f>P347*Q347</f>
        <v>0</v>
      </c>
    </row>
    <row r="348" spans="1:23" ht="12.5" x14ac:dyDescent="0.25">
      <c r="A348" s="291"/>
      <c r="B348"/>
      <c r="C348" s="82"/>
      <c r="D348" s="393"/>
      <c r="E348" s="393"/>
      <c r="F348" s="7"/>
      <c r="I348" s="38"/>
      <c r="J348" s="942" t="s">
        <v>371</v>
      </c>
      <c r="K348" s="943"/>
      <c r="L348" s="943"/>
      <c r="M348" s="943"/>
      <c r="N348" s="943"/>
      <c r="O348" s="113"/>
      <c r="P348" s="892"/>
      <c r="Q348" s="506">
        <v>0.15</v>
      </c>
      <c r="R348" s="516">
        <f>P348*Q348</f>
        <v>0</v>
      </c>
    </row>
    <row r="349" spans="1:23" ht="12.5" x14ac:dyDescent="0.25">
      <c r="A349" s="84"/>
      <c r="B349" s="105"/>
      <c r="C349"/>
      <c r="D349" s="393"/>
      <c r="E349" s="393"/>
      <c r="F349" s="7"/>
      <c r="I349" s="8"/>
      <c r="J349" s="7"/>
      <c r="R349" s="8"/>
    </row>
    <row r="350" spans="1:23" x14ac:dyDescent="0.25">
      <c r="D350" s="393"/>
      <c r="E350" s="393"/>
      <c r="F350" s="35" t="s">
        <v>15</v>
      </c>
      <c r="G350" s="15"/>
      <c r="H350" s="15"/>
      <c r="I350" s="650">
        <f>SUM(I340:I344)</f>
        <v>0</v>
      </c>
      <c r="J350" s="35" t="s">
        <v>15</v>
      </c>
      <c r="K350" s="12"/>
      <c r="L350" s="12"/>
      <c r="M350" s="12"/>
      <c r="N350" s="12"/>
      <c r="O350" s="12"/>
      <c r="P350" s="11" t="s">
        <v>1</v>
      </c>
      <c r="Q350" s="12"/>
      <c r="R350" s="650">
        <f>SUM(R340:AJ348)</f>
        <v>0</v>
      </c>
    </row>
    <row r="351" spans="1:23" ht="12.5" x14ac:dyDescent="0.25">
      <c r="A351" s="84"/>
      <c r="B351" s="82"/>
      <c r="C351"/>
      <c r="D351" s="401"/>
      <c r="E351" s="401"/>
      <c r="F351" s="37"/>
      <c r="G351"/>
      <c r="H351"/>
      <c r="I351" s="38"/>
      <c r="J351" s="7"/>
      <c r="R351" s="8"/>
    </row>
    <row r="352" spans="1:23" ht="12" thickBot="1" x14ac:dyDescent="0.3">
      <c r="D352" s="393"/>
      <c r="E352" s="393"/>
      <c r="F352" s="41"/>
      <c r="G352" s="42"/>
      <c r="H352" s="42"/>
      <c r="I352" s="43"/>
      <c r="J352" s="41"/>
      <c r="K352" s="42"/>
      <c r="L352" s="42"/>
      <c r="M352" s="42"/>
      <c r="N352" s="42"/>
      <c r="O352" s="42"/>
      <c r="P352" s="42"/>
      <c r="Q352" s="42"/>
      <c r="R352" s="43"/>
    </row>
    <row r="353" spans="1:15" ht="12.5" x14ac:dyDescent="0.25">
      <c r="A353"/>
      <c r="B353"/>
      <c r="C353"/>
      <c r="D353"/>
      <c r="E353"/>
      <c r="F353"/>
      <c r="G353"/>
      <c r="H353"/>
      <c r="I353"/>
    </row>
    <row r="354" spans="1:15" ht="12.5" x14ac:dyDescent="0.25">
      <c r="A354"/>
      <c r="B354"/>
      <c r="C354"/>
      <c r="D354"/>
      <c r="E354"/>
      <c r="F354"/>
      <c r="G354"/>
      <c r="H354"/>
      <c r="I354"/>
    </row>
    <row r="355" spans="1:15" ht="12.5" x14ac:dyDescent="0.25">
      <c r="A355"/>
      <c r="B355"/>
      <c r="C355"/>
      <c r="D355"/>
      <c r="E355"/>
      <c r="F355"/>
      <c r="G355"/>
      <c r="H355"/>
      <c r="I355"/>
    </row>
    <row r="356" spans="1:15" ht="12.5" x14ac:dyDescent="0.25">
      <c r="A356"/>
      <c r="B356"/>
      <c r="C356"/>
      <c r="D356"/>
      <c r="E356"/>
      <c r="F356"/>
      <c r="G356"/>
      <c r="H356"/>
      <c r="I356" s="44"/>
    </row>
    <row r="357" spans="1:15" ht="12.5" x14ac:dyDescent="0.25">
      <c r="A357"/>
      <c r="B357"/>
      <c r="C357"/>
      <c r="D357"/>
      <c r="E357"/>
      <c r="F357"/>
      <c r="G357"/>
      <c r="H357"/>
    </row>
    <row r="358" spans="1:15" ht="12.5" x14ac:dyDescent="0.25">
      <c r="A358"/>
      <c r="B358"/>
      <c r="C358"/>
      <c r="D358"/>
      <c r="E358"/>
      <c r="F358"/>
      <c r="G358"/>
      <c r="H358"/>
    </row>
    <row r="359" spans="1:15" ht="12.5" x14ac:dyDescent="0.25">
      <c r="A359"/>
      <c r="B359"/>
      <c r="C359"/>
      <c r="D359"/>
      <c r="E359"/>
      <c r="F359"/>
      <c r="G359"/>
      <c r="H359"/>
    </row>
    <row r="360" spans="1:15" ht="12.5" x14ac:dyDescent="0.25">
      <c r="A360"/>
      <c r="B360"/>
      <c r="C360"/>
      <c r="D360"/>
      <c r="E360"/>
      <c r="F360"/>
      <c r="G360"/>
      <c r="H360"/>
    </row>
    <row r="361" spans="1:15" ht="12.75" customHeight="1" x14ac:dyDescent="0.25">
      <c r="J361" s="215" t="s">
        <v>219</v>
      </c>
    </row>
    <row r="363" spans="1:15" ht="12" thickBot="1" x14ac:dyDescent="0.3"/>
    <row r="364" spans="1:15" ht="13" x14ac:dyDescent="0.25">
      <c r="B364" s="509"/>
      <c r="C364" s="931" t="s">
        <v>387</v>
      </c>
      <c r="D364" s="932"/>
      <c r="E364" s="932"/>
      <c r="F364" s="933"/>
      <c r="G364" s="931" t="s">
        <v>22</v>
      </c>
      <c r="H364" s="932"/>
      <c r="I364" s="932"/>
      <c r="J364" s="932"/>
      <c r="K364" s="932"/>
      <c r="L364" s="932"/>
      <c r="M364" s="933"/>
      <c r="N364" s="664"/>
      <c r="O364" s="664"/>
    </row>
    <row r="365" spans="1:15" ht="12" customHeight="1" x14ac:dyDescent="0.25">
      <c r="A365" s="509"/>
      <c r="B365" s="509"/>
      <c r="C365" s="934"/>
      <c r="D365" s="935"/>
      <c r="E365" s="935"/>
      <c r="F365" s="936"/>
      <c r="G365" s="934"/>
      <c r="H365" s="935"/>
      <c r="I365" s="935"/>
      <c r="J365" s="935"/>
      <c r="K365" s="935"/>
      <c r="L365" s="935"/>
      <c r="M365" s="936"/>
      <c r="N365" s="664"/>
      <c r="O365" s="664"/>
    </row>
    <row r="366" spans="1:15" ht="12.75" customHeight="1" x14ac:dyDescent="0.25">
      <c r="A366" s="909"/>
      <c r="B366" s="909"/>
      <c r="C366" s="944" t="s">
        <v>388</v>
      </c>
      <c r="D366" s="977" t="s">
        <v>164</v>
      </c>
      <c r="E366" s="978"/>
      <c r="F366" s="979"/>
      <c r="G366" s="665" t="s">
        <v>3</v>
      </c>
      <c r="H366" s="15" t="s">
        <v>23</v>
      </c>
      <c r="I366" s="12"/>
      <c r="J366" s="13"/>
      <c r="K366" s="11" t="s">
        <v>1</v>
      </c>
      <c r="L366" s="12"/>
      <c r="M366" s="14"/>
    </row>
    <row r="367" spans="1:15" ht="13.5" customHeight="1" x14ac:dyDescent="0.25">
      <c r="A367" s="537"/>
      <c r="B367" s="537"/>
      <c r="C367" s="945"/>
      <c r="D367" s="591" t="s">
        <v>40</v>
      </c>
      <c r="E367" s="200" t="s">
        <v>110</v>
      </c>
      <c r="F367" s="558" t="s">
        <v>5</v>
      </c>
      <c r="G367" s="1188" t="s">
        <v>24</v>
      </c>
      <c r="H367" s="948" t="s">
        <v>6</v>
      </c>
      <c r="I367" s="946" t="s">
        <v>4</v>
      </c>
      <c r="J367" s="946" t="s">
        <v>5</v>
      </c>
      <c r="K367" s="948" t="s">
        <v>6</v>
      </c>
      <c r="L367" s="946" t="s">
        <v>4</v>
      </c>
      <c r="M367" s="928" t="s">
        <v>63</v>
      </c>
    </row>
    <row r="368" spans="1:15" x14ac:dyDescent="0.25">
      <c r="A368" s="909"/>
      <c r="B368" s="909"/>
      <c r="C368" s="654" t="s">
        <v>111</v>
      </c>
      <c r="D368" s="311"/>
      <c r="E368" s="119">
        <v>4.5</v>
      </c>
      <c r="F368" s="98">
        <f>D368*E368</f>
        <v>0</v>
      </c>
      <c r="G368" s="1189"/>
      <c r="H368" s="949"/>
      <c r="I368" s="947"/>
      <c r="J368" s="947"/>
      <c r="K368" s="949"/>
      <c r="L368" s="947"/>
      <c r="M368" s="929"/>
    </row>
    <row r="369" spans="1:13" x14ac:dyDescent="0.25">
      <c r="A369" s="909"/>
      <c r="B369" s="909"/>
      <c r="C369" s="655" t="s">
        <v>112</v>
      </c>
      <c r="D369" s="311"/>
      <c r="E369" s="120">
        <v>6.45</v>
      </c>
      <c r="F369" s="98">
        <f>D369*E369</f>
        <v>0</v>
      </c>
      <c r="G369" s="606">
        <v>-22</v>
      </c>
      <c r="H369" s="307"/>
      <c r="I369" s="97">
        <v>0.1</v>
      </c>
      <c r="J369" s="97">
        <f>H369*I369</f>
        <v>0</v>
      </c>
      <c r="K369" s="307"/>
      <c r="L369" s="97">
        <v>0.12</v>
      </c>
      <c r="M369" s="98">
        <f>K369*L369</f>
        <v>0</v>
      </c>
    </row>
    <row r="370" spans="1:13" x14ac:dyDescent="0.25">
      <c r="A370" s="909"/>
      <c r="B370" s="909"/>
      <c r="C370" s="654" t="s">
        <v>113</v>
      </c>
      <c r="D370" s="311"/>
      <c r="E370" s="120">
        <v>8.4</v>
      </c>
      <c r="F370" s="98">
        <f>D370*E370</f>
        <v>0</v>
      </c>
      <c r="G370" s="606">
        <v>-35</v>
      </c>
      <c r="H370" s="307"/>
      <c r="I370" s="97">
        <v>0.13</v>
      </c>
      <c r="J370" s="97">
        <f>H370*I370</f>
        <v>0</v>
      </c>
      <c r="K370" s="307"/>
      <c r="L370" s="97">
        <v>0.15</v>
      </c>
      <c r="M370" s="98">
        <f>K370*L370</f>
        <v>0</v>
      </c>
    </row>
    <row r="371" spans="1:13" ht="12" thickBot="1" x14ac:dyDescent="0.3">
      <c r="A371" s="909"/>
      <c r="B371" s="909"/>
      <c r="C371" s="656" t="s">
        <v>117</v>
      </c>
      <c r="D371" s="526"/>
      <c r="E371" s="121">
        <v>10.35</v>
      </c>
      <c r="F371" s="104">
        <f>D371*E371</f>
        <v>0</v>
      </c>
      <c r="G371" s="666">
        <v>-54</v>
      </c>
      <c r="H371" s="307"/>
      <c r="I371" s="289">
        <v>0.16</v>
      </c>
      <c r="J371" s="289">
        <f>H371*I371</f>
        <v>0</v>
      </c>
      <c r="K371" s="307"/>
      <c r="L371" s="289">
        <v>0.18</v>
      </c>
      <c r="M371" s="287">
        <f>K371*L371</f>
        <v>0</v>
      </c>
    </row>
    <row r="372" spans="1:13" x14ac:dyDescent="0.25">
      <c r="A372" s="909"/>
      <c r="B372" s="909"/>
      <c r="C372" s="657" t="s">
        <v>114</v>
      </c>
      <c r="D372" s="525"/>
      <c r="E372" s="200"/>
      <c r="F372" s="498"/>
      <c r="G372" s="606"/>
      <c r="H372" s="589"/>
      <c r="I372" s="97"/>
      <c r="J372" s="97"/>
      <c r="K372" s="589"/>
      <c r="L372" s="97"/>
      <c r="M372" s="98"/>
    </row>
    <row r="373" spans="1:13" ht="12.5" x14ac:dyDescent="0.25">
      <c r="A373" s="909"/>
      <c r="B373" s="909"/>
      <c r="C373" s="658" t="s">
        <v>115</v>
      </c>
      <c r="D373" s="312"/>
      <c r="E373" s="120">
        <v>3</v>
      </c>
      <c r="F373" s="98">
        <f>D373*E373</f>
        <v>0</v>
      </c>
      <c r="G373" s="698" t="s">
        <v>15</v>
      </c>
      <c r="H373" s="522"/>
      <c r="I373" s="44" t="s">
        <v>0</v>
      </c>
      <c r="J373" s="202">
        <f>SUM(J369:J371)</f>
        <v>0</v>
      </c>
      <c r="K373" s="527" t="s">
        <v>1</v>
      </c>
      <c r="L373"/>
      <c r="M373" s="528">
        <f>SUM(M369:M371)</f>
        <v>0</v>
      </c>
    </row>
    <row r="374" spans="1:13" x14ac:dyDescent="0.25">
      <c r="A374" s="909"/>
      <c r="B374" s="909"/>
      <c r="C374" s="658" t="s">
        <v>113</v>
      </c>
      <c r="D374" s="312"/>
      <c r="E374" s="120">
        <v>5.4</v>
      </c>
      <c r="F374" s="98">
        <f>D374*E374</f>
        <v>0</v>
      </c>
      <c r="G374" s="667"/>
      <c r="H374" s="590"/>
      <c r="I374" s="201"/>
      <c r="J374" s="201"/>
      <c r="K374" s="590"/>
      <c r="L374" s="201"/>
      <c r="M374" s="529"/>
    </row>
    <row r="375" spans="1:13" ht="12" thickBot="1" x14ac:dyDescent="0.3">
      <c r="A375" s="909"/>
      <c r="B375" s="909"/>
      <c r="C375" s="659" t="s">
        <v>116</v>
      </c>
      <c r="D375" s="526"/>
      <c r="E375" s="121">
        <v>7.8</v>
      </c>
      <c r="F375" s="104">
        <f>D375*E375</f>
        <v>0</v>
      </c>
      <c r="G375" s="571"/>
      <c r="H375" s="21"/>
      <c r="I375" s="21"/>
      <c r="J375" s="21"/>
      <c r="M375" s="8"/>
    </row>
    <row r="376" spans="1:13" x14ac:dyDescent="0.25">
      <c r="A376" s="909"/>
      <c r="B376" s="909"/>
      <c r="C376" s="660" t="s">
        <v>118</v>
      </c>
      <c r="D376" s="653"/>
      <c r="E376" s="200"/>
      <c r="F376" s="498"/>
      <c r="G376" s="665" t="s">
        <v>30</v>
      </c>
      <c r="H376" s="11" t="s">
        <v>0</v>
      </c>
      <c r="I376" s="12"/>
      <c r="J376" s="13"/>
      <c r="K376" s="11" t="s">
        <v>1</v>
      </c>
      <c r="L376" s="12"/>
      <c r="M376" s="14"/>
    </row>
    <row r="377" spans="1:13" ht="23" x14ac:dyDescent="0.25">
      <c r="A377" s="909"/>
      <c r="B377" s="909"/>
      <c r="C377" s="661" t="s">
        <v>111</v>
      </c>
      <c r="D377" s="312"/>
      <c r="E377" s="120">
        <v>6.25</v>
      </c>
      <c r="F377" s="98">
        <f>D377*E377</f>
        <v>0</v>
      </c>
      <c r="G377" s="605" t="s">
        <v>31</v>
      </c>
      <c r="H377" s="19" t="s">
        <v>6</v>
      </c>
      <c r="I377" s="292" t="s">
        <v>4</v>
      </c>
      <c r="J377" s="292" t="s">
        <v>32</v>
      </c>
      <c r="K377" s="19" t="s">
        <v>6</v>
      </c>
      <c r="L377" s="123" t="s">
        <v>21</v>
      </c>
      <c r="M377" s="124" t="s">
        <v>5</v>
      </c>
    </row>
    <row r="378" spans="1:13" x14ac:dyDescent="0.25">
      <c r="A378" s="909"/>
      <c r="B378" s="909"/>
      <c r="C378" s="658" t="s">
        <v>112</v>
      </c>
      <c r="D378" s="312"/>
      <c r="E378" s="120">
        <v>9.68</v>
      </c>
      <c r="F378" s="98">
        <f>D378*E378</f>
        <v>0</v>
      </c>
      <c r="G378" s="606">
        <v>-22</v>
      </c>
      <c r="H378" s="307"/>
      <c r="I378" s="97">
        <v>0.18</v>
      </c>
      <c r="J378" s="97">
        <f>H378*I378</f>
        <v>0</v>
      </c>
      <c r="K378" s="307"/>
      <c r="L378" s="97">
        <v>0.22</v>
      </c>
      <c r="M378" s="98">
        <f>K378*L378</f>
        <v>0</v>
      </c>
    </row>
    <row r="379" spans="1:13" x14ac:dyDescent="0.25">
      <c r="A379" s="909"/>
      <c r="B379" s="909"/>
      <c r="C379" s="658" t="s">
        <v>113</v>
      </c>
      <c r="D379" s="312"/>
      <c r="E379" s="120">
        <v>12.6</v>
      </c>
      <c r="F379" s="98">
        <f>D379*E379</f>
        <v>0</v>
      </c>
      <c r="G379" s="606">
        <v>-35</v>
      </c>
      <c r="H379" s="307"/>
      <c r="I379" s="97">
        <v>0.23</v>
      </c>
      <c r="J379" s="97">
        <f>H379*I379</f>
        <v>0</v>
      </c>
      <c r="K379" s="307"/>
      <c r="L379" s="97">
        <v>0.27</v>
      </c>
      <c r="M379" s="98">
        <f>K379*L379</f>
        <v>0</v>
      </c>
    </row>
    <row r="380" spans="1:13" ht="12" thickBot="1" x14ac:dyDescent="0.3">
      <c r="A380" s="909"/>
      <c r="B380" s="909"/>
      <c r="C380" s="659" t="s">
        <v>117</v>
      </c>
      <c r="D380" s="526"/>
      <c r="E380" s="121">
        <v>15.53</v>
      </c>
      <c r="F380" s="104">
        <f>D380*E380</f>
        <v>0</v>
      </c>
      <c r="G380" s="606">
        <v>-54</v>
      </c>
      <c r="H380" s="307"/>
      <c r="I380" s="97">
        <v>0.28999999999999998</v>
      </c>
      <c r="J380" s="97">
        <f>H380*I380</f>
        <v>0</v>
      </c>
      <c r="K380" s="307"/>
      <c r="L380" s="97">
        <v>0.32</v>
      </c>
      <c r="M380" s="98">
        <f>K380*L380</f>
        <v>0</v>
      </c>
    </row>
    <row r="381" spans="1:13" ht="12" thickBot="1" x14ac:dyDescent="0.3">
      <c r="A381" s="62"/>
      <c r="B381" s="62"/>
      <c r="C381" s="662"/>
      <c r="F381" s="8"/>
      <c r="G381" s="677" t="s">
        <v>15</v>
      </c>
      <c r="H381" s="557"/>
      <c r="I381" s="48" t="s">
        <v>0</v>
      </c>
      <c r="J381" s="172">
        <f>SUM(J378:J380)</f>
        <v>0</v>
      </c>
      <c r="K381" s="50" t="s">
        <v>1</v>
      </c>
      <c r="L381" s="42"/>
      <c r="M381" s="173">
        <f>SUM(M378:M380)</f>
        <v>0</v>
      </c>
    </row>
    <row r="382" spans="1:13" ht="12" thickBot="1" x14ac:dyDescent="0.3">
      <c r="C382" s="59" t="s">
        <v>15</v>
      </c>
      <c r="D382" s="42"/>
      <c r="E382" s="663" t="s">
        <v>0</v>
      </c>
      <c r="F382" s="173">
        <f>SUM(F368+F369+F370+F371+F373+F374+F375+F377+F378+F379+F380)</f>
        <v>0</v>
      </c>
    </row>
    <row r="390" spans="1:18" ht="12.5" x14ac:dyDescent="0.25">
      <c r="A390" s="44"/>
      <c r="E390" s="44"/>
      <c r="F390" s="202"/>
      <c r="G390" s="44"/>
      <c r="H390"/>
      <c r="I390" s="202"/>
    </row>
    <row r="391" spans="1:18" ht="12.5" x14ac:dyDescent="0.25">
      <c r="A391"/>
      <c r="B391"/>
      <c r="C391"/>
      <c r="D391"/>
      <c r="E391"/>
      <c r="F391"/>
      <c r="G391"/>
      <c r="H391"/>
      <c r="I391"/>
    </row>
    <row r="393" spans="1:18" ht="13" thickBot="1" x14ac:dyDescent="0.3">
      <c r="A393"/>
      <c r="B393"/>
      <c r="C393"/>
      <c r="D393"/>
      <c r="E393"/>
      <c r="F393"/>
      <c r="I393" s="215" t="s">
        <v>219</v>
      </c>
      <c r="J393"/>
      <c r="K393"/>
      <c r="L393"/>
      <c r="M393"/>
      <c r="N393"/>
      <c r="O393"/>
      <c r="P393" s="44"/>
      <c r="Q393" s="44"/>
      <c r="R393" s="44"/>
    </row>
    <row r="394" spans="1:18" ht="13" x14ac:dyDescent="0.3">
      <c r="A394" s="393"/>
      <c r="B394" s="394"/>
      <c r="C394" s="941" t="s">
        <v>29</v>
      </c>
      <c r="D394" s="939"/>
      <c r="E394" s="939"/>
      <c r="F394" s="939"/>
      <c r="G394" s="939"/>
      <c r="H394" s="939"/>
      <c r="I394" s="940"/>
      <c r="J394" s="939" t="s">
        <v>257</v>
      </c>
      <c r="K394" s="939"/>
      <c r="L394" s="939"/>
      <c r="M394" s="939"/>
      <c r="N394" s="939"/>
      <c r="O394" s="939"/>
      <c r="P394" s="939"/>
      <c r="Q394" s="940"/>
      <c r="R394" s="159"/>
    </row>
    <row r="395" spans="1:18" x14ac:dyDescent="0.25">
      <c r="A395" s="393"/>
      <c r="B395" s="393"/>
      <c r="C395" s="665" t="s">
        <v>30</v>
      </c>
      <c r="D395" s="44" t="s">
        <v>0</v>
      </c>
      <c r="G395" s="11" t="s">
        <v>1</v>
      </c>
      <c r="H395" s="12"/>
      <c r="I395" s="14"/>
      <c r="J395" s="937" t="s">
        <v>30</v>
      </c>
      <c r="K395" s="938"/>
      <c r="L395" s="11" t="s">
        <v>0</v>
      </c>
      <c r="M395" s="12"/>
      <c r="N395" s="13"/>
      <c r="O395" s="11" t="s">
        <v>1</v>
      </c>
      <c r="P395" s="12"/>
      <c r="Q395" s="14"/>
    </row>
    <row r="396" spans="1:18" ht="34.5" x14ac:dyDescent="0.25">
      <c r="A396" s="993"/>
      <c r="B396" s="993"/>
      <c r="C396" s="605" t="s">
        <v>24</v>
      </c>
      <c r="D396" s="19" t="s">
        <v>6</v>
      </c>
      <c r="E396" s="123" t="s">
        <v>4</v>
      </c>
      <c r="F396" s="123" t="s">
        <v>5</v>
      </c>
      <c r="G396" s="19" t="s">
        <v>6</v>
      </c>
      <c r="H396" s="123" t="s">
        <v>4</v>
      </c>
      <c r="I396" s="124" t="s">
        <v>63</v>
      </c>
      <c r="J396" s="918" t="s">
        <v>31</v>
      </c>
      <c r="K396" s="1018"/>
      <c r="L396" s="19" t="s">
        <v>6</v>
      </c>
      <c r="M396" s="117" t="s">
        <v>4</v>
      </c>
      <c r="N396" s="117" t="s">
        <v>32</v>
      </c>
      <c r="O396" s="19" t="s">
        <v>6</v>
      </c>
      <c r="P396" s="123" t="s">
        <v>21</v>
      </c>
      <c r="Q396" s="124" t="s">
        <v>5</v>
      </c>
    </row>
    <row r="397" spans="1:18" x14ac:dyDescent="0.25">
      <c r="A397" s="909"/>
      <c r="B397" s="909"/>
      <c r="C397" s="606">
        <v>-22</v>
      </c>
      <c r="D397" s="307"/>
      <c r="E397" s="97">
        <v>0.12</v>
      </c>
      <c r="F397" s="97">
        <f t="shared" ref="F397:F407" si="31">D397*E397</f>
        <v>0</v>
      </c>
      <c r="G397" s="307"/>
      <c r="H397" s="97">
        <v>0.18</v>
      </c>
      <c r="I397" s="98">
        <f t="shared" ref="I397:I407" si="32">G397*H397</f>
        <v>0</v>
      </c>
      <c r="J397" s="967">
        <v>-22</v>
      </c>
      <c r="K397" s="943"/>
      <c r="L397" s="307"/>
      <c r="M397" s="97">
        <v>0.22</v>
      </c>
      <c r="N397" s="97">
        <f t="shared" ref="N397:N402" si="33">L397*M397</f>
        <v>0</v>
      </c>
      <c r="O397" s="307"/>
      <c r="P397" s="97">
        <v>0.32</v>
      </c>
      <c r="Q397" s="98">
        <f t="shared" ref="Q397:Q402" si="34">O397*P397</f>
        <v>0</v>
      </c>
    </row>
    <row r="398" spans="1:18" x14ac:dyDescent="0.25">
      <c r="A398" s="909"/>
      <c r="B398" s="909"/>
      <c r="C398" s="606">
        <v>-35</v>
      </c>
      <c r="D398" s="307"/>
      <c r="E398" s="97">
        <v>0.15</v>
      </c>
      <c r="F398" s="97">
        <f t="shared" si="31"/>
        <v>0</v>
      </c>
      <c r="G398" s="307"/>
      <c r="H398" s="97">
        <v>0.23</v>
      </c>
      <c r="I398" s="98">
        <f t="shared" si="32"/>
        <v>0</v>
      </c>
      <c r="J398" s="967">
        <v>-35</v>
      </c>
      <c r="K398" s="943"/>
      <c r="L398" s="307"/>
      <c r="M398" s="97">
        <v>0.27</v>
      </c>
      <c r="N398" s="97">
        <f t="shared" si="33"/>
        <v>0</v>
      </c>
      <c r="O398" s="307"/>
      <c r="P398" s="97">
        <v>0.41</v>
      </c>
      <c r="Q398" s="98">
        <f t="shared" si="34"/>
        <v>0</v>
      </c>
    </row>
    <row r="399" spans="1:18" x14ac:dyDescent="0.25">
      <c r="A399" s="909"/>
      <c r="B399" s="909"/>
      <c r="C399" s="606">
        <v>-54</v>
      </c>
      <c r="D399" s="307"/>
      <c r="E399" s="97">
        <v>0.18</v>
      </c>
      <c r="F399" s="97">
        <f t="shared" si="31"/>
        <v>0</v>
      </c>
      <c r="G399" s="307"/>
      <c r="H399" s="97">
        <v>0.27</v>
      </c>
      <c r="I399" s="98">
        <f t="shared" si="32"/>
        <v>0</v>
      </c>
      <c r="J399" s="967">
        <v>-54</v>
      </c>
      <c r="K399" s="943"/>
      <c r="L399" s="307"/>
      <c r="M399" s="97">
        <v>0.32</v>
      </c>
      <c r="N399" s="97">
        <f t="shared" si="33"/>
        <v>0</v>
      </c>
      <c r="O399" s="307"/>
      <c r="P399" s="97">
        <v>0.49</v>
      </c>
      <c r="Q399" s="98">
        <f t="shared" si="34"/>
        <v>0</v>
      </c>
    </row>
    <row r="400" spans="1:18" x14ac:dyDescent="0.25">
      <c r="A400" s="909"/>
      <c r="B400" s="909"/>
      <c r="C400" s="606">
        <v>-63</v>
      </c>
      <c r="D400" s="307"/>
      <c r="E400" s="97">
        <v>0.2</v>
      </c>
      <c r="F400" s="97">
        <f t="shared" si="31"/>
        <v>0</v>
      </c>
      <c r="G400" s="307"/>
      <c r="H400" s="97">
        <v>0.3</v>
      </c>
      <c r="I400" s="98">
        <f t="shared" si="32"/>
        <v>0</v>
      </c>
      <c r="J400" s="967">
        <v>-63</v>
      </c>
      <c r="K400" s="943"/>
      <c r="L400" s="307"/>
      <c r="M400" s="201">
        <v>0.36</v>
      </c>
      <c r="N400" s="97">
        <f t="shared" si="33"/>
        <v>0</v>
      </c>
      <c r="O400" s="307"/>
      <c r="P400" s="201">
        <v>0.54</v>
      </c>
      <c r="Q400" s="98">
        <f t="shared" si="34"/>
        <v>0</v>
      </c>
    </row>
    <row r="401" spans="1:18" x14ac:dyDescent="0.25">
      <c r="A401" s="909"/>
      <c r="B401" s="909"/>
      <c r="C401" s="606">
        <v>-76.099999999999994</v>
      </c>
      <c r="D401" s="307"/>
      <c r="E401" s="97">
        <v>0.23</v>
      </c>
      <c r="F401" s="97">
        <f t="shared" si="31"/>
        <v>0</v>
      </c>
      <c r="G401" s="307"/>
      <c r="H401" s="97">
        <v>0.35</v>
      </c>
      <c r="I401" s="98">
        <f t="shared" si="32"/>
        <v>0</v>
      </c>
      <c r="J401" s="967">
        <v>-76.099999999999994</v>
      </c>
      <c r="K401" s="943"/>
      <c r="L401" s="307"/>
      <c r="M401" s="201">
        <v>0.41</v>
      </c>
      <c r="N401" s="97">
        <f t="shared" si="33"/>
        <v>0</v>
      </c>
      <c r="O401" s="307"/>
      <c r="P401" s="201">
        <v>0.63</v>
      </c>
      <c r="Q401" s="98">
        <f t="shared" si="34"/>
        <v>0</v>
      </c>
    </row>
    <row r="402" spans="1:18" x14ac:dyDescent="0.25">
      <c r="A402" s="909"/>
      <c r="B402" s="909"/>
      <c r="C402" s="606">
        <v>-88.9</v>
      </c>
      <c r="D402" s="307"/>
      <c r="E402" s="97">
        <v>0.26</v>
      </c>
      <c r="F402" s="97">
        <f t="shared" si="31"/>
        <v>0</v>
      </c>
      <c r="G402" s="307"/>
      <c r="H402" s="97">
        <v>0.39</v>
      </c>
      <c r="I402" s="98">
        <f t="shared" si="32"/>
        <v>0</v>
      </c>
      <c r="J402" s="1038">
        <v>-88.9</v>
      </c>
      <c r="K402" s="1039"/>
      <c r="L402" s="538"/>
      <c r="M402" s="561">
        <v>0.47</v>
      </c>
      <c r="N402" s="289">
        <f t="shared" si="33"/>
        <v>0</v>
      </c>
      <c r="O402" s="538"/>
      <c r="P402" s="561">
        <v>0.7</v>
      </c>
      <c r="Q402" s="287">
        <f t="shared" si="34"/>
        <v>0</v>
      </c>
    </row>
    <row r="403" spans="1:18" x14ac:dyDescent="0.25">
      <c r="A403" s="909"/>
      <c r="B403" s="909"/>
      <c r="C403" s="606">
        <v>-114.3</v>
      </c>
      <c r="D403" s="307"/>
      <c r="E403" s="97">
        <v>0.3</v>
      </c>
      <c r="F403" s="97">
        <f t="shared" si="31"/>
        <v>0</v>
      </c>
      <c r="G403" s="307"/>
      <c r="H403" s="97">
        <v>0.45</v>
      </c>
      <c r="I403" s="98">
        <f t="shared" si="32"/>
        <v>0</v>
      </c>
      <c r="J403" s="1031"/>
      <c r="K403" s="1031"/>
      <c r="L403" s="675"/>
      <c r="M403" s="674"/>
      <c r="N403" s="674"/>
      <c r="O403" s="675"/>
      <c r="P403" s="674"/>
      <c r="Q403" s="676"/>
    </row>
    <row r="404" spans="1:18" ht="12" thickBot="1" x14ac:dyDescent="0.3">
      <c r="A404" s="909"/>
      <c r="B404" s="909"/>
      <c r="C404" s="606">
        <v>-139.69999999999999</v>
      </c>
      <c r="D404" s="307"/>
      <c r="E404" s="97">
        <v>0.35</v>
      </c>
      <c r="F404" s="97">
        <f t="shared" si="31"/>
        <v>0</v>
      </c>
      <c r="G404" s="307"/>
      <c r="H404" s="97">
        <v>0.53</v>
      </c>
      <c r="I404" s="98">
        <f t="shared" si="32"/>
        <v>0</v>
      </c>
      <c r="J404" s="672" t="s">
        <v>15</v>
      </c>
      <c r="K404" s="48"/>
      <c r="L404" s="557"/>
      <c r="M404" s="617" t="s">
        <v>0</v>
      </c>
      <c r="N404" s="172">
        <f>SUM(N397:N403)</f>
        <v>0</v>
      </c>
      <c r="O404" s="50" t="s">
        <v>1</v>
      </c>
      <c r="P404" s="48"/>
      <c r="Q404" s="173">
        <f>SUM(Q397:Q403)</f>
        <v>0</v>
      </c>
    </row>
    <row r="405" spans="1:18" x14ac:dyDescent="0.25">
      <c r="A405" s="909"/>
      <c r="B405" s="909"/>
      <c r="C405" s="606">
        <v>-168.3</v>
      </c>
      <c r="D405" s="307"/>
      <c r="E405" s="97">
        <v>0.4</v>
      </c>
      <c r="F405" s="97">
        <f t="shared" si="31"/>
        <v>0</v>
      </c>
      <c r="G405" s="307"/>
      <c r="H405" s="97">
        <v>0.6</v>
      </c>
      <c r="I405" s="98">
        <f t="shared" si="32"/>
        <v>0</v>
      </c>
    </row>
    <row r="406" spans="1:18" ht="12.75" customHeight="1" x14ac:dyDescent="0.25">
      <c r="A406" s="909"/>
      <c r="B406" s="909"/>
      <c r="C406" s="606">
        <v>-219.1</v>
      </c>
      <c r="D406" s="307"/>
      <c r="E406" s="97">
        <v>0.45</v>
      </c>
      <c r="F406" s="97">
        <f t="shared" si="31"/>
        <v>0</v>
      </c>
      <c r="G406" s="307"/>
      <c r="H406" s="97">
        <v>0.68</v>
      </c>
      <c r="I406" s="98">
        <f t="shared" si="32"/>
        <v>0</v>
      </c>
    </row>
    <row r="407" spans="1:18" ht="12.75" customHeight="1" x14ac:dyDescent="0.25">
      <c r="A407" s="909"/>
      <c r="B407" s="909"/>
      <c r="C407" s="606">
        <v>-273</v>
      </c>
      <c r="D407" s="307"/>
      <c r="E407" s="97">
        <v>0.5</v>
      </c>
      <c r="F407" s="97">
        <f t="shared" si="31"/>
        <v>0</v>
      </c>
      <c r="G407" s="307"/>
      <c r="H407" s="97">
        <v>0.75</v>
      </c>
      <c r="I407" s="98">
        <f t="shared" si="32"/>
        <v>0</v>
      </c>
    </row>
    <row r="408" spans="1:18" ht="12" customHeight="1" thickBot="1" x14ac:dyDescent="0.3">
      <c r="A408" s="909"/>
      <c r="B408" s="909"/>
      <c r="C408" s="609"/>
      <c r="D408" s="547"/>
      <c r="E408" s="148"/>
      <c r="F408" s="511"/>
      <c r="G408" s="547"/>
      <c r="H408" s="511"/>
      <c r="I408" s="102"/>
      <c r="K408" s="588"/>
      <c r="L408" s="588"/>
      <c r="M408" s="588"/>
      <c r="N408" s="588"/>
      <c r="O408" s="588"/>
      <c r="P408" s="588"/>
      <c r="Q408" s="588"/>
      <c r="R408" s="588"/>
    </row>
    <row r="409" spans="1:18" ht="12" customHeight="1" x14ac:dyDescent="0.25">
      <c r="C409" s="7"/>
      <c r="I409" s="8"/>
      <c r="J409" s="1022" t="s">
        <v>389</v>
      </c>
      <c r="K409" s="1023"/>
      <c r="L409" s="1023"/>
      <c r="M409" s="1023"/>
      <c r="N409" s="1023"/>
      <c r="O409" s="1024"/>
      <c r="P409" s="610"/>
      <c r="Q409" s="610"/>
      <c r="R409" s="610"/>
    </row>
    <row r="410" spans="1:18" ht="12.75" customHeight="1" x14ac:dyDescent="0.25">
      <c r="C410" s="7"/>
      <c r="I410" s="8"/>
      <c r="J410" s="1028"/>
      <c r="K410" s="1029"/>
      <c r="L410" s="1029"/>
      <c r="M410" s="1029"/>
      <c r="N410" s="1029"/>
      <c r="O410" s="1030"/>
      <c r="P410" s="610"/>
      <c r="Q410" s="610"/>
      <c r="R410" s="610"/>
    </row>
    <row r="411" spans="1:18" ht="24" customHeight="1" x14ac:dyDescent="0.25">
      <c r="C411" s="7"/>
      <c r="I411" s="8"/>
      <c r="J411" s="1032" t="s">
        <v>296</v>
      </c>
      <c r="K411" s="1033"/>
      <c r="L411" s="1034"/>
      <c r="M411" s="591" t="s">
        <v>288</v>
      </c>
      <c r="N411" s="591" t="s">
        <v>289</v>
      </c>
      <c r="O411" s="558" t="s">
        <v>7</v>
      </c>
    </row>
    <row r="412" spans="1:18" ht="12.5" x14ac:dyDescent="0.25">
      <c r="C412" s="7"/>
      <c r="I412" s="8"/>
      <c r="J412" s="700" t="s">
        <v>286</v>
      </c>
      <c r="K412" s="12"/>
      <c r="L412" s="668"/>
      <c r="M412" s="307"/>
      <c r="N412" s="97">
        <v>1.6</v>
      </c>
      <c r="O412" s="98">
        <f>M412*N412</f>
        <v>0</v>
      </c>
    </row>
    <row r="413" spans="1:18" ht="12.5" x14ac:dyDescent="0.25">
      <c r="C413" s="571"/>
      <c r="D413" s="21"/>
      <c r="E413" s="21"/>
      <c r="F413" s="21"/>
      <c r="G413" s="21"/>
      <c r="H413" s="21"/>
      <c r="I413" s="572"/>
      <c r="J413" s="699" t="s">
        <v>287</v>
      </c>
      <c r="L413" s="669"/>
      <c r="M413" s="307"/>
      <c r="N413" s="97">
        <v>2</v>
      </c>
      <c r="O413" s="98">
        <f>M413*N413</f>
        <v>0</v>
      </c>
    </row>
    <row r="414" spans="1:18" ht="13" thickBot="1" x14ac:dyDescent="0.3">
      <c r="B414" s="44"/>
      <c r="C414" s="26" t="s">
        <v>15</v>
      </c>
      <c r="D414" s="32"/>
      <c r="E414" s="48" t="s">
        <v>0</v>
      </c>
      <c r="F414" s="172">
        <f>SUM(F397:F408)</f>
        <v>0</v>
      </c>
      <c r="G414" s="50" t="s">
        <v>1</v>
      </c>
      <c r="H414" s="31"/>
      <c r="I414" s="173">
        <f>SUM(I397:I413)</f>
        <v>0</v>
      </c>
      <c r="J414" s="678" t="s">
        <v>15</v>
      </c>
      <c r="K414" s="607"/>
      <c r="L414" s="607"/>
      <c r="M414" s="27" t="s">
        <v>1</v>
      </c>
      <c r="N414" s="27"/>
      <c r="O414" s="293">
        <f>SUM(O412:O413)</f>
        <v>0</v>
      </c>
    </row>
    <row r="415" spans="1:18" ht="12.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</row>
    <row r="416" spans="1:18" ht="12.5" x14ac:dyDescent="0.25">
      <c r="A416"/>
      <c r="B416"/>
      <c r="C416"/>
      <c r="D416"/>
      <c r="E416"/>
      <c r="F416"/>
      <c r="G416"/>
      <c r="H416"/>
      <c r="I416"/>
    </row>
    <row r="417" spans="1:22" ht="12.5" x14ac:dyDescent="0.25">
      <c r="A417"/>
      <c r="B417"/>
      <c r="C417"/>
      <c r="D417"/>
      <c r="E417"/>
      <c r="F417"/>
      <c r="G417"/>
      <c r="H417"/>
      <c r="I417"/>
    </row>
    <row r="418" spans="1:22" ht="12.5" x14ac:dyDescent="0.25">
      <c r="A418"/>
      <c r="B418"/>
      <c r="C418"/>
      <c r="D418"/>
      <c r="E418"/>
      <c r="F418"/>
      <c r="G418"/>
      <c r="H418"/>
      <c r="I418"/>
    </row>
    <row r="419" spans="1:22" ht="12.5" x14ac:dyDescent="0.25">
      <c r="A419"/>
      <c r="B419"/>
      <c r="C419"/>
      <c r="D419"/>
      <c r="E419"/>
      <c r="F419"/>
      <c r="G419"/>
      <c r="H419"/>
      <c r="I419"/>
    </row>
    <row r="420" spans="1:22" ht="12.5" x14ac:dyDescent="0.25">
      <c r="A420"/>
      <c r="B420"/>
      <c r="C420"/>
      <c r="D420"/>
      <c r="E420"/>
      <c r="F420"/>
      <c r="G420"/>
      <c r="H420"/>
      <c r="I420"/>
    </row>
    <row r="421" spans="1:22" ht="12.5" x14ac:dyDescent="0.25">
      <c r="A421"/>
      <c r="B421"/>
      <c r="C421"/>
      <c r="D421"/>
      <c r="E421"/>
      <c r="F421"/>
      <c r="G421"/>
      <c r="H421"/>
      <c r="I421"/>
    </row>
    <row r="422" spans="1:22" ht="12.5" x14ac:dyDescent="0.25">
      <c r="A422"/>
      <c r="B422"/>
      <c r="C422"/>
      <c r="D422"/>
      <c r="E422"/>
      <c r="F422"/>
      <c r="G422"/>
      <c r="H422"/>
      <c r="I422"/>
    </row>
    <row r="423" spans="1:22" ht="13" thickBot="1" x14ac:dyDescent="0.3">
      <c r="A423"/>
      <c r="B423"/>
      <c r="C423"/>
      <c r="D423"/>
      <c r="E423"/>
      <c r="F423"/>
      <c r="G423"/>
      <c r="H423" s="44"/>
      <c r="I423" s="215" t="s">
        <v>219</v>
      </c>
    </row>
    <row r="424" spans="1:22" ht="12.75" customHeight="1" x14ac:dyDescent="0.25">
      <c r="A424" s="1022" t="s">
        <v>401</v>
      </c>
      <c r="B424" s="1023"/>
      <c r="C424" s="1023"/>
      <c r="D424" s="1023"/>
      <c r="E424" s="1023"/>
      <c r="F424" s="1023"/>
      <c r="G424" s="1023"/>
      <c r="H424" s="1023"/>
      <c r="I424" s="1023"/>
      <c r="J424" s="679" t="s">
        <v>160</v>
      </c>
      <c r="K424" s="2"/>
      <c r="L424" s="2"/>
      <c r="M424" s="2"/>
      <c r="N424" s="2"/>
      <c r="O424" s="2"/>
      <c r="P424" s="2"/>
      <c r="Q424" s="2"/>
      <c r="R424" s="4"/>
    </row>
    <row r="425" spans="1:22" x14ac:dyDescent="0.25">
      <c r="A425" s="1025"/>
      <c r="B425" s="1026"/>
      <c r="C425" s="1026"/>
      <c r="D425" s="1026"/>
      <c r="E425" s="1026"/>
      <c r="F425" s="1026"/>
      <c r="G425" s="1026"/>
      <c r="H425" s="1026"/>
      <c r="I425" s="1026"/>
      <c r="J425" s="7" t="s">
        <v>157</v>
      </c>
      <c r="K425" s="627"/>
      <c r="L425" s="630"/>
      <c r="M425" s="628"/>
      <c r="N425" s="628"/>
      <c r="O425" s="628"/>
      <c r="P425" s="628"/>
      <c r="Q425" s="629"/>
      <c r="R425" s="8"/>
    </row>
    <row r="426" spans="1:22" x14ac:dyDescent="0.25">
      <c r="A426" s="1028"/>
      <c r="B426" s="1029"/>
      <c r="C426" s="1029"/>
      <c r="D426" s="1029"/>
      <c r="E426" s="1029"/>
      <c r="F426" s="1029"/>
      <c r="G426" s="1029"/>
      <c r="H426" s="1029"/>
      <c r="I426" s="1029"/>
      <c r="J426" s="7"/>
      <c r="L426" s="178"/>
      <c r="M426" s="178"/>
      <c r="N426" s="178"/>
      <c r="O426" s="178"/>
      <c r="P426" s="178"/>
      <c r="Q426" s="178"/>
      <c r="R426" s="8"/>
    </row>
    <row r="427" spans="1:22" x14ac:dyDescent="0.25">
      <c r="A427" s="56"/>
      <c r="B427" s="58"/>
      <c r="C427" s="16" t="s">
        <v>3</v>
      </c>
      <c r="D427" s="11" t="s">
        <v>0</v>
      </c>
      <c r="E427" s="12"/>
      <c r="F427" s="13"/>
      <c r="G427" s="11" t="s">
        <v>1</v>
      </c>
      <c r="H427" s="12"/>
      <c r="I427" s="12"/>
      <c r="J427" s="7"/>
      <c r="K427" s="178">
        <v>1</v>
      </c>
      <c r="L427" s="178">
        <v>1</v>
      </c>
      <c r="M427" s="178">
        <v>1</v>
      </c>
      <c r="N427" s="178">
        <v>1</v>
      </c>
      <c r="O427" s="178">
        <v>1</v>
      </c>
      <c r="P427" s="178">
        <v>1</v>
      </c>
      <c r="Q427" s="178">
        <v>1</v>
      </c>
      <c r="R427" s="8"/>
    </row>
    <row r="428" spans="1:22" ht="26.25" customHeight="1" x14ac:dyDescent="0.25">
      <c r="A428" s="685"/>
      <c r="B428" s="670"/>
      <c r="C428" s="74" t="s">
        <v>33</v>
      </c>
      <c r="D428" s="19" t="s">
        <v>6</v>
      </c>
      <c r="E428" s="117" t="s">
        <v>4</v>
      </c>
      <c r="F428" s="117" t="s">
        <v>5</v>
      </c>
      <c r="G428" s="19" t="s">
        <v>6</v>
      </c>
      <c r="H428" s="123" t="s">
        <v>4</v>
      </c>
      <c r="I428" s="501" t="s">
        <v>5</v>
      </c>
      <c r="J428" s="612" t="s">
        <v>470</v>
      </c>
      <c r="K428" s="19" t="s">
        <v>437</v>
      </c>
      <c r="L428" s="19" t="s">
        <v>119</v>
      </c>
      <c r="M428" s="19" t="s">
        <v>119</v>
      </c>
      <c r="N428" s="19" t="s">
        <v>119</v>
      </c>
      <c r="O428" s="19" t="s">
        <v>119</v>
      </c>
      <c r="P428" s="19" t="s">
        <v>119</v>
      </c>
      <c r="Q428" s="19" t="s">
        <v>119</v>
      </c>
      <c r="R428" s="125" t="s">
        <v>63</v>
      </c>
    </row>
    <row r="429" spans="1:22" x14ac:dyDescent="0.25">
      <c r="A429" s="908"/>
      <c r="B429" s="994"/>
      <c r="C429" s="680">
        <v>32</v>
      </c>
      <c r="D429" s="20">
        <f t="array" ref="D429:D435">'ht viemärit'!$R$25:$R$31</f>
        <v>0</v>
      </c>
      <c r="E429" s="97">
        <v>0.15</v>
      </c>
      <c r="F429" s="97">
        <f t="shared" ref="F429:F439" si="35">D429*E429</f>
        <v>0</v>
      </c>
      <c r="G429" s="20">
        <f t="array" ref="G429:G435">'ht viemärit'!$R$6:$R$12</f>
        <v>0</v>
      </c>
      <c r="H429" s="97">
        <v>0.25</v>
      </c>
      <c r="I429" s="99">
        <f t="shared" ref="I429:I439" si="36">G429*H429</f>
        <v>0</v>
      </c>
      <c r="J429" s="174">
        <v>32</v>
      </c>
      <c r="K429" s="626"/>
      <c r="L429" s="307"/>
      <c r="M429" s="307"/>
      <c r="N429" s="307"/>
      <c r="O429" s="307"/>
      <c r="P429" s="307"/>
      <c r="Q429" s="307"/>
      <c r="R429" s="98">
        <f t="shared" ref="R429:R439" si="37">H429*K429*$K$427/100+H429*L429*$L$427/100+H429*M429*$M$427/100+H429*N429*$N$427/100+H429*O429*$O$427/100+H429*P429*$P$427/100+V429</f>
        <v>0</v>
      </c>
      <c r="T429" s="6">
        <f t="shared" ref="T429:T439" si="38">H429*Q429*$Q$427/100</f>
        <v>0</v>
      </c>
      <c r="U429" s="6">
        <f>T429*2</f>
        <v>0</v>
      </c>
      <c r="V429" s="6">
        <f>T429-U429</f>
        <v>0</v>
      </c>
    </row>
    <row r="430" spans="1:22" x14ac:dyDescent="0.25">
      <c r="A430" s="908"/>
      <c r="B430" s="994"/>
      <c r="C430" s="680">
        <v>50</v>
      </c>
      <c r="D430" s="20">
        <v>0</v>
      </c>
      <c r="E430" s="97">
        <v>0.15</v>
      </c>
      <c r="F430" s="97">
        <f t="shared" si="35"/>
        <v>0</v>
      </c>
      <c r="G430" s="20">
        <v>0</v>
      </c>
      <c r="H430" s="97">
        <v>0.25</v>
      </c>
      <c r="I430" s="99">
        <f t="shared" si="36"/>
        <v>0</v>
      </c>
      <c r="J430" s="174">
        <v>50</v>
      </c>
      <c r="K430" s="626"/>
      <c r="L430" s="307"/>
      <c r="M430" s="307"/>
      <c r="N430" s="307"/>
      <c r="O430" s="307"/>
      <c r="P430" s="307"/>
      <c r="Q430" s="307"/>
      <c r="R430" s="98">
        <f t="shared" si="37"/>
        <v>0</v>
      </c>
      <c r="T430" s="6">
        <f t="shared" si="38"/>
        <v>0</v>
      </c>
      <c r="U430" s="6">
        <f t="shared" ref="U430:U439" si="39">T430*2</f>
        <v>0</v>
      </c>
      <c r="V430" s="6">
        <f t="shared" ref="V430:V439" si="40">T430-U430</f>
        <v>0</v>
      </c>
    </row>
    <row r="431" spans="1:22" x14ac:dyDescent="0.25">
      <c r="A431" s="609"/>
      <c r="B431" s="673"/>
      <c r="C431" s="680">
        <v>75</v>
      </c>
      <c r="D431" s="20">
        <v>0</v>
      </c>
      <c r="E431" s="97">
        <v>0.15</v>
      </c>
      <c r="F431" s="97">
        <f t="shared" si="35"/>
        <v>0</v>
      </c>
      <c r="G431" s="20">
        <v>0</v>
      </c>
      <c r="H431" s="97">
        <v>0.25</v>
      </c>
      <c r="I431" s="99">
        <f t="shared" si="36"/>
        <v>0</v>
      </c>
      <c r="J431" s="174">
        <v>75</v>
      </c>
      <c r="K431" s="626"/>
      <c r="L431" s="307"/>
      <c r="M431" s="307"/>
      <c r="N431" s="307"/>
      <c r="O431" s="307"/>
      <c r="P431" s="307"/>
      <c r="Q431" s="307"/>
      <c r="R431" s="98">
        <f t="shared" si="37"/>
        <v>0</v>
      </c>
      <c r="T431" s="6">
        <f t="shared" si="38"/>
        <v>0</v>
      </c>
      <c r="U431" s="6">
        <f t="shared" si="39"/>
        <v>0</v>
      </c>
      <c r="V431" s="6">
        <f t="shared" si="40"/>
        <v>0</v>
      </c>
    </row>
    <row r="432" spans="1:22" x14ac:dyDescent="0.25">
      <c r="A432" s="908"/>
      <c r="B432" s="994"/>
      <c r="C432" s="680">
        <v>110</v>
      </c>
      <c r="D432" s="20">
        <v>0</v>
      </c>
      <c r="E432" s="97">
        <v>0.17</v>
      </c>
      <c r="F432" s="97">
        <f t="shared" si="35"/>
        <v>0</v>
      </c>
      <c r="G432" s="20">
        <v>0</v>
      </c>
      <c r="H432" s="97">
        <v>0.28000000000000003</v>
      </c>
      <c r="I432" s="99">
        <f t="shared" si="36"/>
        <v>0</v>
      </c>
      <c r="J432" s="174">
        <v>110</v>
      </c>
      <c r="K432" s="626"/>
      <c r="L432" s="307"/>
      <c r="M432" s="307"/>
      <c r="N432" s="307"/>
      <c r="O432" s="307"/>
      <c r="P432" s="307"/>
      <c r="Q432" s="307"/>
      <c r="R432" s="98">
        <f t="shared" si="37"/>
        <v>0</v>
      </c>
      <c r="T432" s="6">
        <f t="shared" si="38"/>
        <v>0</v>
      </c>
      <c r="U432" s="6">
        <f t="shared" si="39"/>
        <v>0</v>
      </c>
      <c r="V432" s="6">
        <f t="shared" si="40"/>
        <v>0</v>
      </c>
    </row>
    <row r="433" spans="1:22" x14ac:dyDescent="0.25">
      <c r="A433" s="908"/>
      <c r="B433" s="994"/>
      <c r="C433" s="680">
        <v>160</v>
      </c>
      <c r="D433" s="20">
        <v>0</v>
      </c>
      <c r="E433" s="97">
        <v>0.19</v>
      </c>
      <c r="F433" s="97">
        <f t="shared" si="35"/>
        <v>0</v>
      </c>
      <c r="G433" s="20">
        <v>0</v>
      </c>
      <c r="H433" s="97">
        <v>0.3</v>
      </c>
      <c r="I433" s="99">
        <f t="shared" si="36"/>
        <v>0</v>
      </c>
      <c r="J433" s="174">
        <v>160</v>
      </c>
      <c r="K433" s="626"/>
      <c r="L433" s="307"/>
      <c r="M433" s="307"/>
      <c r="N433" s="307"/>
      <c r="O433" s="307"/>
      <c r="P433" s="307"/>
      <c r="Q433" s="307"/>
      <c r="R433" s="98">
        <f t="shared" si="37"/>
        <v>0</v>
      </c>
      <c r="T433" s="6">
        <f t="shared" si="38"/>
        <v>0</v>
      </c>
      <c r="U433" s="6">
        <f t="shared" si="39"/>
        <v>0</v>
      </c>
      <c r="V433" s="6">
        <f t="shared" si="40"/>
        <v>0</v>
      </c>
    </row>
    <row r="434" spans="1:22" x14ac:dyDescent="0.25">
      <c r="A434" s="908"/>
      <c r="B434" s="994"/>
      <c r="C434" s="680">
        <v>200</v>
      </c>
      <c r="D434" s="20">
        <v>0</v>
      </c>
      <c r="E434" s="97">
        <v>0.21</v>
      </c>
      <c r="F434" s="97">
        <f t="shared" si="35"/>
        <v>0</v>
      </c>
      <c r="G434" s="20">
        <v>0</v>
      </c>
      <c r="H434" s="97">
        <v>0.33</v>
      </c>
      <c r="I434" s="99">
        <f t="shared" si="36"/>
        <v>0</v>
      </c>
      <c r="J434" s="174">
        <v>200</v>
      </c>
      <c r="K434" s="626"/>
      <c r="L434" s="307"/>
      <c r="M434" s="307"/>
      <c r="N434" s="307"/>
      <c r="O434" s="307"/>
      <c r="P434" s="307"/>
      <c r="Q434" s="307"/>
      <c r="R434" s="98">
        <f t="shared" si="37"/>
        <v>0</v>
      </c>
      <c r="T434" s="6">
        <f t="shared" si="38"/>
        <v>0</v>
      </c>
      <c r="U434" s="6">
        <f t="shared" si="39"/>
        <v>0</v>
      </c>
      <c r="V434" s="6">
        <f t="shared" si="40"/>
        <v>0</v>
      </c>
    </row>
    <row r="435" spans="1:22" x14ac:dyDescent="0.25">
      <c r="A435" s="908"/>
      <c r="B435" s="994"/>
      <c r="C435" s="680">
        <v>250</v>
      </c>
      <c r="D435" s="20">
        <v>0</v>
      </c>
      <c r="E435" s="97">
        <v>0.23</v>
      </c>
      <c r="F435" s="97">
        <f t="shared" si="35"/>
        <v>0</v>
      </c>
      <c r="G435" s="20">
        <v>0</v>
      </c>
      <c r="H435" s="97">
        <v>0.39</v>
      </c>
      <c r="I435" s="99">
        <f t="shared" si="36"/>
        <v>0</v>
      </c>
      <c r="J435" s="174">
        <v>250</v>
      </c>
      <c r="K435" s="626"/>
      <c r="L435" s="307"/>
      <c r="M435" s="307"/>
      <c r="N435" s="307"/>
      <c r="O435" s="307"/>
      <c r="P435" s="307"/>
      <c r="Q435" s="307"/>
      <c r="R435" s="98">
        <f t="shared" si="37"/>
        <v>0</v>
      </c>
      <c r="T435" s="6">
        <f t="shared" si="38"/>
        <v>0</v>
      </c>
      <c r="U435" s="6">
        <f t="shared" si="39"/>
        <v>0</v>
      </c>
      <c r="V435" s="6">
        <f t="shared" si="40"/>
        <v>0</v>
      </c>
    </row>
    <row r="436" spans="1:22" x14ac:dyDescent="0.25">
      <c r="A436" s="908"/>
      <c r="B436" s="994"/>
      <c r="C436" s="680">
        <v>315</v>
      </c>
      <c r="D436" s="20">
        <f>'ht viemärit'!R32</f>
        <v>0</v>
      </c>
      <c r="E436" s="97">
        <v>0.25</v>
      </c>
      <c r="F436" s="97">
        <f t="shared" si="35"/>
        <v>0</v>
      </c>
      <c r="G436" s="20">
        <f>'ht viemärit'!R13</f>
        <v>0</v>
      </c>
      <c r="H436" s="97">
        <v>0.44</v>
      </c>
      <c r="I436" s="99">
        <f t="shared" si="36"/>
        <v>0</v>
      </c>
      <c r="J436" s="174">
        <v>315</v>
      </c>
      <c r="K436" s="626"/>
      <c r="L436" s="307"/>
      <c r="M436" s="307"/>
      <c r="N436" s="307"/>
      <c r="O436" s="307"/>
      <c r="P436" s="307"/>
      <c r="Q436" s="307"/>
      <c r="R436" s="98">
        <f t="shared" si="37"/>
        <v>0</v>
      </c>
      <c r="T436" s="6">
        <f t="shared" si="38"/>
        <v>0</v>
      </c>
      <c r="U436" s="6">
        <f t="shared" si="39"/>
        <v>0</v>
      </c>
      <c r="V436" s="6">
        <f t="shared" si="40"/>
        <v>0</v>
      </c>
    </row>
    <row r="437" spans="1:22" x14ac:dyDescent="0.25">
      <c r="A437" s="908"/>
      <c r="B437" s="994"/>
      <c r="C437" s="680">
        <v>400</v>
      </c>
      <c r="D437" s="20">
        <f>'ht viemärit'!R33</f>
        <v>0</v>
      </c>
      <c r="E437" s="97">
        <v>0.3</v>
      </c>
      <c r="F437" s="97">
        <f t="shared" si="35"/>
        <v>0</v>
      </c>
      <c r="G437" s="20">
        <f>'ht viemärit'!R14</f>
        <v>0</v>
      </c>
      <c r="H437" s="97">
        <v>0.5</v>
      </c>
      <c r="I437" s="99">
        <f t="shared" si="36"/>
        <v>0</v>
      </c>
      <c r="J437" s="174">
        <v>400</v>
      </c>
      <c r="K437" s="626"/>
      <c r="L437" s="307"/>
      <c r="M437" s="307"/>
      <c r="N437" s="307"/>
      <c r="O437" s="307"/>
      <c r="P437" s="307"/>
      <c r="Q437" s="307"/>
      <c r="R437" s="98">
        <f t="shared" si="37"/>
        <v>0</v>
      </c>
      <c r="T437" s="6">
        <f t="shared" si="38"/>
        <v>0</v>
      </c>
      <c r="U437" s="6">
        <f t="shared" si="39"/>
        <v>0</v>
      </c>
      <c r="V437" s="6">
        <f t="shared" si="40"/>
        <v>0</v>
      </c>
    </row>
    <row r="438" spans="1:22" x14ac:dyDescent="0.25">
      <c r="A438" s="908"/>
      <c r="B438" s="994"/>
      <c r="C438" s="680">
        <v>500</v>
      </c>
      <c r="D438" s="20">
        <f>'ht viemärit'!R34</f>
        <v>0</v>
      </c>
      <c r="E438" s="97">
        <v>0.36</v>
      </c>
      <c r="F438" s="97">
        <f t="shared" si="35"/>
        <v>0</v>
      </c>
      <c r="G438" s="20">
        <f>'ht viemärit'!R15</f>
        <v>0</v>
      </c>
      <c r="H438" s="97">
        <v>0.61</v>
      </c>
      <c r="I438" s="99">
        <f t="shared" si="36"/>
        <v>0</v>
      </c>
      <c r="J438" s="174">
        <v>500</v>
      </c>
      <c r="K438" s="626"/>
      <c r="L438" s="307"/>
      <c r="M438" s="307"/>
      <c r="N438" s="307"/>
      <c r="O438" s="307"/>
      <c r="P438" s="307"/>
      <c r="Q438" s="307"/>
      <c r="R438" s="98">
        <f t="shared" si="37"/>
        <v>0</v>
      </c>
      <c r="T438" s="6">
        <f t="shared" si="38"/>
        <v>0</v>
      </c>
      <c r="U438" s="6">
        <f t="shared" si="39"/>
        <v>0</v>
      </c>
      <c r="V438" s="6">
        <f t="shared" si="40"/>
        <v>0</v>
      </c>
    </row>
    <row r="439" spans="1:22" x14ac:dyDescent="0.25">
      <c r="A439" s="609"/>
      <c r="B439" s="673"/>
      <c r="C439" s="682">
        <v>630</v>
      </c>
      <c r="D439" s="258">
        <f>'ht viemärit'!R35</f>
        <v>0</v>
      </c>
      <c r="E439" s="289">
        <v>0.39</v>
      </c>
      <c r="F439" s="289">
        <f t="shared" si="35"/>
        <v>0</v>
      </c>
      <c r="G439" s="258">
        <f>'ht viemärit'!R16</f>
        <v>0</v>
      </c>
      <c r="H439" s="289">
        <v>0.72</v>
      </c>
      <c r="I439" s="634">
        <f t="shared" si="36"/>
        <v>0</v>
      </c>
      <c r="J439" s="174">
        <v>630</v>
      </c>
      <c r="K439" s="626"/>
      <c r="L439" s="307"/>
      <c r="M439" s="307"/>
      <c r="N439" s="307"/>
      <c r="O439" s="307"/>
      <c r="P439" s="307"/>
      <c r="Q439" s="307"/>
      <c r="R439" s="98">
        <f t="shared" si="37"/>
        <v>0</v>
      </c>
      <c r="T439" s="6">
        <f t="shared" si="38"/>
        <v>0</v>
      </c>
      <c r="U439" s="6">
        <f t="shared" si="39"/>
        <v>0</v>
      </c>
      <c r="V439" s="6">
        <f t="shared" si="40"/>
        <v>0</v>
      </c>
    </row>
    <row r="440" spans="1:22" ht="13" x14ac:dyDescent="0.3">
      <c r="A440" s="56"/>
      <c r="B440" s="57"/>
      <c r="C440" s="57"/>
      <c r="D440" s="57"/>
      <c r="E440" s="57"/>
      <c r="F440" s="57"/>
      <c r="G440" s="57"/>
      <c r="H440" s="57"/>
      <c r="I440" s="57"/>
      <c r="J440" s="106"/>
      <c r="R440" s="8"/>
    </row>
    <row r="441" spans="1:22" x14ac:dyDescent="0.25">
      <c r="A441" s="7"/>
      <c r="J441" s="7"/>
      <c r="P441" s="62" t="s">
        <v>121</v>
      </c>
      <c r="Q441" s="62" t="s">
        <v>125</v>
      </c>
      <c r="R441" s="8"/>
    </row>
    <row r="442" spans="1:22" ht="12" customHeight="1" x14ac:dyDescent="0.25">
      <c r="A442" s="7"/>
      <c r="J442" s="1019" t="s">
        <v>120</v>
      </c>
      <c r="K442" s="1020"/>
      <c r="L442" s="1020"/>
      <c r="M442" s="1020"/>
      <c r="N442" s="1020"/>
      <c r="O442" s="1021"/>
      <c r="P442" s="314"/>
      <c r="Q442" s="97">
        <v>1</v>
      </c>
      <c r="R442" s="98">
        <f t="shared" ref="R442:R448" si="41">P442*Q442</f>
        <v>0</v>
      </c>
    </row>
    <row r="443" spans="1:22" ht="12" customHeight="1" x14ac:dyDescent="0.25">
      <c r="A443" s="7"/>
      <c r="J443" s="1019" t="s">
        <v>365</v>
      </c>
      <c r="K443" s="1020"/>
      <c r="L443" s="1020"/>
      <c r="M443" s="1020"/>
      <c r="N443" s="1020"/>
      <c r="O443" s="1021"/>
      <c r="P443" s="314"/>
      <c r="Q443" s="97">
        <v>0.15</v>
      </c>
      <c r="R443" s="98">
        <f t="shared" si="41"/>
        <v>0</v>
      </c>
    </row>
    <row r="444" spans="1:22" ht="12" customHeight="1" x14ac:dyDescent="0.25">
      <c r="A444" s="7"/>
      <c r="J444" s="1019" t="s">
        <v>366</v>
      </c>
      <c r="K444" s="1020"/>
      <c r="L444" s="1020"/>
      <c r="M444" s="1020"/>
      <c r="N444" s="1020"/>
      <c r="O444" s="1021"/>
      <c r="P444" s="314"/>
      <c r="Q444" s="97">
        <v>0.1</v>
      </c>
      <c r="R444" s="98">
        <f t="shared" si="41"/>
        <v>0</v>
      </c>
    </row>
    <row r="445" spans="1:22" ht="12.75" customHeight="1" x14ac:dyDescent="0.25">
      <c r="A445" s="7"/>
      <c r="J445" s="1019" t="s">
        <v>360</v>
      </c>
      <c r="K445" s="1020"/>
      <c r="L445" s="1020"/>
      <c r="M445" s="1020"/>
      <c r="N445" s="1020"/>
      <c r="O445" s="1021"/>
      <c r="P445" s="314"/>
      <c r="Q445" s="97">
        <v>0.25</v>
      </c>
      <c r="R445" s="98">
        <f t="shared" si="41"/>
        <v>0</v>
      </c>
    </row>
    <row r="446" spans="1:22" ht="13" x14ac:dyDescent="0.35">
      <c r="A446" s="39"/>
      <c r="B446" s="52"/>
      <c r="C446" s="52"/>
      <c r="D446" s="52"/>
      <c r="E446" s="52"/>
      <c r="F446" s="52"/>
      <c r="G446" s="52"/>
      <c r="H446" s="52"/>
      <c r="I446" s="52"/>
      <c r="J446" s="1044" t="s">
        <v>390</v>
      </c>
      <c r="K446" s="1045"/>
      <c r="L446" s="1045"/>
      <c r="M446" s="1045"/>
      <c r="N446" s="1045"/>
      <c r="O446" s="1046"/>
      <c r="P446" s="314"/>
      <c r="Q446" s="97">
        <v>0.6</v>
      </c>
      <c r="R446" s="98">
        <f t="shared" si="41"/>
        <v>0</v>
      </c>
    </row>
    <row r="447" spans="1:22" x14ac:dyDescent="0.25">
      <c r="A447" s="7"/>
      <c r="J447" s="1044" t="s">
        <v>391</v>
      </c>
      <c r="K447" s="1045"/>
      <c r="L447" s="1045"/>
      <c r="M447" s="1045"/>
      <c r="N447" s="1045"/>
      <c r="O447" s="1046"/>
      <c r="P447" s="314"/>
      <c r="Q447" s="97">
        <v>0.75</v>
      </c>
      <c r="R447" s="98">
        <f t="shared" si="41"/>
        <v>0</v>
      </c>
    </row>
    <row r="448" spans="1:22" ht="12.5" x14ac:dyDescent="0.25">
      <c r="A448" s="37"/>
      <c r="B448"/>
      <c r="C448"/>
      <c r="D448"/>
      <c r="E448"/>
      <c r="F448"/>
      <c r="G448"/>
      <c r="H448"/>
      <c r="I448"/>
      <c r="J448" s="1041" t="s">
        <v>392</v>
      </c>
      <c r="K448" s="1042"/>
      <c r="L448" s="1042"/>
      <c r="M448" s="1042"/>
      <c r="N448" s="1042"/>
      <c r="O448" s="1043"/>
      <c r="P448" s="314"/>
      <c r="Q448" s="97">
        <v>1.5</v>
      </c>
      <c r="R448" s="98">
        <f t="shared" si="41"/>
        <v>0</v>
      </c>
    </row>
    <row r="449" spans="1:23" ht="12.5" x14ac:dyDescent="0.25">
      <c r="A449" s="37"/>
      <c r="B449"/>
      <c r="C449"/>
      <c r="D449"/>
      <c r="E449"/>
      <c r="F449"/>
      <c r="G449"/>
      <c r="H449"/>
      <c r="I449"/>
      <c r="J449" s="559"/>
      <c r="K449" s="105"/>
      <c r="L449" s="105"/>
      <c r="M449" s="105"/>
      <c r="N449" s="105"/>
      <c r="O449" s="105"/>
      <c r="R449" s="8"/>
    </row>
    <row r="450" spans="1:23" ht="13" thickBot="1" x14ac:dyDescent="0.3">
      <c r="A450" s="26" t="s">
        <v>19</v>
      </c>
      <c r="B450" s="27"/>
      <c r="C450" s="27"/>
      <c r="D450" s="32"/>
      <c r="E450" s="30" t="s">
        <v>0</v>
      </c>
      <c r="F450" s="168">
        <f>SUM(F429:F439)</f>
        <v>0</v>
      </c>
      <c r="G450" s="27" t="s">
        <v>1</v>
      </c>
      <c r="H450" s="40"/>
      <c r="I450" s="169">
        <f>SUM(I429:I439)</f>
        <v>0</v>
      </c>
      <c r="J450" s="26" t="s">
        <v>19</v>
      </c>
      <c r="K450" s="518"/>
      <c r="L450" s="518"/>
      <c r="M450" s="28"/>
      <c r="N450" s="28"/>
      <c r="O450" s="100" t="s">
        <v>0</v>
      </c>
      <c r="P450" s="168">
        <f>SUM(R442)</f>
        <v>0</v>
      </c>
      <c r="Q450" s="27" t="s">
        <v>1</v>
      </c>
      <c r="R450" s="170">
        <f>SUM(R429+R430+R431+R432+R433+R434+R435+R436+R437+R438+R439+R443+R444+R445+R446+R447+R448)</f>
        <v>0</v>
      </c>
    </row>
    <row r="451" spans="1:23" ht="12.5" x14ac:dyDescent="0.25">
      <c r="A451"/>
      <c r="B451"/>
      <c r="C451"/>
      <c r="D451"/>
      <c r="E451"/>
      <c r="F451"/>
      <c r="G451"/>
      <c r="H451"/>
      <c r="I451"/>
    </row>
    <row r="452" spans="1:23" ht="12.5" x14ac:dyDescent="0.25">
      <c r="A452"/>
      <c r="B452"/>
      <c r="C452"/>
      <c r="D452"/>
      <c r="E452"/>
      <c r="F452"/>
      <c r="G452"/>
      <c r="H452"/>
      <c r="I452"/>
    </row>
    <row r="453" spans="1:23" ht="12.5" x14ac:dyDescent="0.25">
      <c r="A453"/>
      <c r="B453"/>
      <c r="C453"/>
      <c r="D453"/>
      <c r="E453"/>
      <c r="F453"/>
      <c r="G453"/>
      <c r="H453"/>
      <c r="I453"/>
    </row>
    <row r="454" spans="1:23" ht="12.5" x14ac:dyDescent="0.25">
      <c r="A454"/>
      <c r="B454"/>
      <c r="C454"/>
      <c r="D454"/>
      <c r="E454"/>
      <c r="F454"/>
      <c r="G454"/>
      <c r="H454"/>
      <c r="I454"/>
    </row>
    <row r="455" spans="1:23" ht="12.5" x14ac:dyDescent="0.25">
      <c r="A455"/>
      <c r="B455"/>
      <c r="C455"/>
      <c r="D455"/>
      <c r="E455"/>
      <c r="F455"/>
      <c r="G455"/>
      <c r="H455"/>
      <c r="I455"/>
    </row>
    <row r="456" spans="1:23" ht="12.5" x14ac:dyDescent="0.25">
      <c r="A456"/>
      <c r="B456"/>
      <c r="C456"/>
      <c r="D456"/>
      <c r="E456"/>
      <c r="F456"/>
      <c r="G456"/>
      <c r="H456"/>
      <c r="I456"/>
    </row>
    <row r="457" spans="1:23" s="44" customFormat="1" ht="12.5" x14ac:dyDescent="0.25">
      <c r="A457"/>
      <c r="B457"/>
      <c r="C457"/>
      <c r="D457"/>
      <c r="E457"/>
      <c r="F457"/>
      <c r="G457"/>
      <c r="H457"/>
      <c r="I457"/>
    </row>
    <row r="458" spans="1:23" s="44" customFormat="1" ht="13" thickBot="1" x14ac:dyDescent="0.3">
      <c r="A458"/>
      <c r="B458"/>
      <c r="C458"/>
      <c r="D458"/>
      <c r="E458"/>
      <c r="F458"/>
      <c r="G458"/>
      <c r="H458"/>
      <c r="I458" s="215" t="s">
        <v>219</v>
      </c>
    </row>
    <row r="459" spans="1:23" s="44" customFormat="1" ht="12.75" customHeight="1" x14ac:dyDescent="0.25">
      <c r="A459" s="1022" t="s">
        <v>478</v>
      </c>
      <c r="B459" s="1023"/>
      <c r="C459" s="1023"/>
      <c r="D459" s="1023"/>
      <c r="E459" s="1023"/>
      <c r="F459" s="1023"/>
      <c r="G459" s="1023"/>
      <c r="H459" s="1023"/>
      <c r="I459" s="1024"/>
      <c r="J459" s="45" t="s">
        <v>160</v>
      </c>
      <c r="K459" s="45"/>
      <c r="L459" s="45"/>
      <c r="M459" s="45"/>
      <c r="N459" s="2"/>
      <c r="O459" s="45"/>
      <c r="P459" s="45"/>
      <c r="Q459" s="45"/>
      <c r="R459" s="51"/>
    </row>
    <row r="460" spans="1:23" s="44" customFormat="1" x14ac:dyDescent="0.25">
      <c r="A460" s="1025"/>
      <c r="B460" s="1026"/>
      <c r="C460" s="1026"/>
      <c r="D460" s="1026"/>
      <c r="E460" s="1026"/>
      <c r="F460" s="1026"/>
      <c r="G460" s="1026"/>
      <c r="H460" s="1026"/>
      <c r="I460" s="1027"/>
      <c r="J460" s="177" t="s">
        <v>157</v>
      </c>
      <c r="K460" s="627"/>
      <c r="L460" s="694"/>
      <c r="M460" s="628"/>
      <c r="N460" s="628"/>
      <c r="O460" s="628"/>
      <c r="P460" s="628"/>
      <c r="Q460" s="629"/>
      <c r="R460" s="60"/>
    </row>
    <row r="461" spans="1:23" s="44" customFormat="1" x14ac:dyDescent="0.25">
      <c r="A461" s="1028"/>
      <c r="B461" s="1029"/>
      <c r="C461" s="1029"/>
      <c r="D461" s="1029"/>
      <c r="E461" s="1029"/>
      <c r="F461" s="1029"/>
      <c r="G461" s="1029"/>
      <c r="H461" s="1029"/>
      <c r="I461" s="1030"/>
      <c r="R461" s="60"/>
    </row>
    <row r="462" spans="1:23" s="44" customFormat="1" x14ac:dyDescent="0.25">
      <c r="A462" s="688"/>
      <c r="B462" s="58"/>
      <c r="C462" s="16" t="s">
        <v>3</v>
      </c>
      <c r="D462" s="44" t="s">
        <v>0</v>
      </c>
      <c r="E462" s="6"/>
      <c r="F462" s="6"/>
      <c r="G462" s="11" t="s">
        <v>1</v>
      </c>
      <c r="H462" s="12"/>
      <c r="I462" s="14"/>
      <c r="K462" s="179">
        <v>1</v>
      </c>
      <c r="L462" s="179">
        <v>1</v>
      </c>
      <c r="M462" s="179">
        <v>1</v>
      </c>
      <c r="N462" s="179">
        <v>1</v>
      </c>
      <c r="O462" s="179">
        <v>1</v>
      </c>
      <c r="P462" s="179">
        <v>1</v>
      </c>
      <c r="Q462" s="179">
        <v>1</v>
      </c>
      <c r="R462" s="184"/>
    </row>
    <row r="463" spans="1:23" s="44" customFormat="1" ht="23" x14ac:dyDescent="0.25">
      <c r="A463" s="685"/>
      <c r="B463" s="691"/>
      <c r="C463" s="613" t="s">
        <v>34</v>
      </c>
      <c r="D463" s="75" t="s">
        <v>6</v>
      </c>
      <c r="E463" s="249" t="s">
        <v>4</v>
      </c>
      <c r="F463" s="118" t="s">
        <v>5</v>
      </c>
      <c r="G463" s="591" t="s">
        <v>6</v>
      </c>
      <c r="H463" s="126" t="s">
        <v>4</v>
      </c>
      <c r="I463" s="135" t="s">
        <v>5</v>
      </c>
      <c r="J463" s="693" t="s">
        <v>34</v>
      </c>
      <c r="K463" s="19" t="s">
        <v>6</v>
      </c>
      <c r="L463" s="19" t="s">
        <v>428</v>
      </c>
      <c r="M463" s="19" t="s">
        <v>428</v>
      </c>
      <c r="N463" s="19" t="s">
        <v>428</v>
      </c>
      <c r="O463" s="19" t="s">
        <v>428</v>
      </c>
      <c r="P463" s="19" t="s">
        <v>428</v>
      </c>
      <c r="Q463" s="19" t="s">
        <v>428</v>
      </c>
      <c r="R463" s="124" t="s">
        <v>5</v>
      </c>
    </row>
    <row r="464" spans="1:23" s="44" customFormat="1" x14ac:dyDescent="0.25">
      <c r="A464" s="908"/>
      <c r="B464" s="994"/>
      <c r="C464" s="687">
        <v>20</v>
      </c>
      <c r="D464" s="20">
        <f t="array" ref="D464:D478">'mom. 7. muoviputket'!$R$27:$R$41</f>
        <v>0</v>
      </c>
      <c r="E464" s="97">
        <v>0.08</v>
      </c>
      <c r="F464" s="97">
        <f t="shared" ref="F464:F478" si="42">D464*E464</f>
        <v>0</v>
      </c>
      <c r="G464" s="20">
        <f t="array" ref="G464:G478">'mom. 7. muoviputket'!$R$7:$R$21</f>
        <v>0</v>
      </c>
      <c r="H464" s="97">
        <v>0.3</v>
      </c>
      <c r="I464" s="98">
        <f t="shared" ref="I464:I478" si="43">G464*H464</f>
        <v>0</v>
      </c>
      <c r="J464" s="692">
        <v>20</v>
      </c>
      <c r="K464" s="626"/>
      <c r="L464" s="313"/>
      <c r="M464" s="313"/>
      <c r="N464" s="313"/>
      <c r="O464" s="313"/>
      <c r="P464" s="313"/>
      <c r="Q464" s="313"/>
      <c r="R464" s="128">
        <f t="shared" ref="R464:R478" si="44">H464*K464*$K$462/100+H464*L464*$L$462/100+H464*M464*$M$462/100+H464*N464*$N$462/100+H464*O464*$O$462/100+H464*P464*$P$462/100+V464</f>
        <v>0</v>
      </c>
      <c r="T464" s="6">
        <f t="shared" ref="T464:T478" si="45">H464*Q464*$Q$462/100</f>
        <v>0</v>
      </c>
      <c r="U464" s="6">
        <f>T464*2</f>
        <v>0</v>
      </c>
      <c r="V464" s="6">
        <f>T464-U464</f>
        <v>0</v>
      </c>
      <c r="W464" s="6"/>
    </row>
    <row r="465" spans="1:23" s="44" customFormat="1" x14ac:dyDescent="0.25">
      <c r="A465" s="908"/>
      <c r="B465" s="994"/>
      <c r="C465" s="687">
        <v>32</v>
      </c>
      <c r="D465" s="20">
        <v>0</v>
      </c>
      <c r="E465" s="97">
        <v>0.1</v>
      </c>
      <c r="F465" s="97">
        <f t="shared" si="42"/>
        <v>0</v>
      </c>
      <c r="G465" s="20">
        <v>0</v>
      </c>
      <c r="H465" s="97">
        <v>0.35</v>
      </c>
      <c r="I465" s="98">
        <f t="shared" si="43"/>
        <v>0</v>
      </c>
      <c r="J465" s="692">
        <v>32</v>
      </c>
      <c r="K465" s="626"/>
      <c r="L465" s="313"/>
      <c r="M465" s="313"/>
      <c r="N465" s="313"/>
      <c r="O465" s="313"/>
      <c r="P465" s="313"/>
      <c r="Q465" s="313"/>
      <c r="R465" s="128">
        <f t="shared" si="44"/>
        <v>0</v>
      </c>
      <c r="T465" s="6">
        <f t="shared" si="45"/>
        <v>0</v>
      </c>
      <c r="U465" s="6">
        <f t="shared" ref="U465:U478" si="46">T465*2</f>
        <v>0</v>
      </c>
      <c r="V465" s="6">
        <f t="shared" ref="V465:V478" si="47">T465-U465</f>
        <v>0</v>
      </c>
      <c r="W465" s="6"/>
    </row>
    <row r="466" spans="1:23" s="44" customFormat="1" x14ac:dyDescent="0.25">
      <c r="A466" s="908"/>
      <c r="B466" s="994"/>
      <c r="C466" s="687">
        <v>40</v>
      </c>
      <c r="D466" s="20">
        <v>0</v>
      </c>
      <c r="E466" s="97">
        <v>0.12</v>
      </c>
      <c r="F466" s="97">
        <f t="shared" si="42"/>
        <v>0</v>
      </c>
      <c r="G466" s="20">
        <v>0</v>
      </c>
      <c r="H466" s="97">
        <v>0.4</v>
      </c>
      <c r="I466" s="98">
        <f t="shared" si="43"/>
        <v>0</v>
      </c>
      <c r="J466" s="692">
        <v>40</v>
      </c>
      <c r="K466" s="626"/>
      <c r="L466" s="313"/>
      <c r="M466" s="313"/>
      <c r="N466" s="313"/>
      <c r="O466" s="313"/>
      <c r="P466" s="313"/>
      <c r="Q466" s="313"/>
      <c r="R466" s="128">
        <f t="shared" si="44"/>
        <v>0</v>
      </c>
      <c r="T466" s="6">
        <f t="shared" si="45"/>
        <v>0</v>
      </c>
      <c r="U466" s="6">
        <f t="shared" si="46"/>
        <v>0</v>
      </c>
      <c r="V466" s="6">
        <f t="shared" si="47"/>
        <v>0</v>
      </c>
      <c r="W466" s="6"/>
    </row>
    <row r="467" spans="1:23" s="44" customFormat="1" x14ac:dyDescent="0.25">
      <c r="A467" s="908"/>
      <c r="B467" s="994"/>
      <c r="C467" s="687">
        <v>50</v>
      </c>
      <c r="D467" s="20">
        <v>0</v>
      </c>
      <c r="E467" s="97">
        <v>0.12</v>
      </c>
      <c r="F467" s="97">
        <f t="shared" si="42"/>
        <v>0</v>
      </c>
      <c r="G467" s="20">
        <v>0</v>
      </c>
      <c r="H467" s="97">
        <v>0.4</v>
      </c>
      <c r="I467" s="98">
        <f t="shared" si="43"/>
        <v>0</v>
      </c>
      <c r="J467" s="692">
        <v>50</v>
      </c>
      <c r="K467" s="626"/>
      <c r="L467" s="313"/>
      <c r="M467" s="313"/>
      <c r="N467" s="313"/>
      <c r="O467" s="313"/>
      <c r="P467" s="313"/>
      <c r="Q467" s="313"/>
      <c r="R467" s="128">
        <f t="shared" si="44"/>
        <v>0</v>
      </c>
      <c r="T467" s="6">
        <f t="shared" si="45"/>
        <v>0</v>
      </c>
      <c r="U467" s="6">
        <f t="shared" si="46"/>
        <v>0</v>
      </c>
      <c r="V467" s="6">
        <f t="shared" si="47"/>
        <v>0</v>
      </c>
      <c r="W467" s="6"/>
    </row>
    <row r="468" spans="1:23" s="44" customFormat="1" x14ac:dyDescent="0.25">
      <c r="A468" s="908"/>
      <c r="B468" s="994"/>
      <c r="C468" s="687">
        <v>63</v>
      </c>
      <c r="D468" s="20">
        <v>0</v>
      </c>
      <c r="E468" s="97">
        <v>0.13</v>
      </c>
      <c r="F468" s="97">
        <f t="shared" si="42"/>
        <v>0</v>
      </c>
      <c r="G468" s="20">
        <v>0</v>
      </c>
      <c r="H468" s="97">
        <v>0.45</v>
      </c>
      <c r="I468" s="98">
        <f t="shared" si="43"/>
        <v>0</v>
      </c>
      <c r="J468" s="692">
        <v>63</v>
      </c>
      <c r="K468" s="626"/>
      <c r="L468" s="313"/>
      <c r="M468" s="313"/>
      <c r="N468" s="313"/>
      <c r="O468" s="313"/>
      <c r="P468" s="313"/>
      <c r="Q468" s="313"/>
      <c r="R468" s="128">
        <f t="shared" si="44"/>
        <v>0</v>
      </c>
      <c r="T468" s="6">
        <f t="shared" si="45"/>
        <v>0</v>
      </c>
      <c r="U468" s="6">
        <f t="shared" si="46"/>
        <v>0</v>
      </c>
      <c r="V468" s="6">
        <f t="shared" si="47"/>
        <v>0</v>
      </c>
      <c r="W468" s="6"/>
    </row>
    <row r="469" spans="1:23" s="44" customFormat="1" x14ac:dyDescent="0.25">
      <c r="A469" s="908"/>
      <c r="B469" s="994"/>
      <c r="C469" s="687">
        <v>75</v>
      </c>
      <c r="D469" s="20">
        <v>0</v>
      </c>
      <c r="E469" s="97">
        <v>0.13</v>
      </c>
      <c r="F469" s="97">
        <f t="shared" si="42"/>
        <v>0</v>
      </c>
      <c r="G469" s="20">
        <v>0</v>
      </c>
      <c r="H469" s="97">
        <v>0.45</v>
      </c>
      <c r="I469" s="98">
        <f t="shared" si="43"/>
        <v>0</v>
      </c>
      <c r="J469" s="692">
        <v>75</v>
      </c>
      <c r="K469" s="626"/>
      <c r="L469" s="313"/>
      <c r="M469" s="313"/>
      <c r="N469" s="313"/>
      <c r="O469" s="313"/>
      <c r="P469" s="313"/>
      <c r="Q469" s="313"/>
      <c r="R469" s="128">
        <f t="shared" si="44"/>
        <v>0</v>
      </c>
      <c r="T469" s="6">
        <f t="shared" si="45"/>
        <v>0</v>
      </c>
      <c r="U469" s="6">
        <f t="shared" si="46"/>
        <v>0</v>
      </c>
      <c r="V469" s="6">
        <f t="shared" si="47"/>
        <v>0</v>
      </c>
      <c r="W469" s="6"/>
    </row>
    <row r="470" spans="1:23" s="44" customFormat="1" x14ac:dyDescent="0.25">
      <c r="A470" s="908"/>
      <c r="B470" s="994"/>
      <c r="C470" s="687">
        <v>90</v>
      </c>
      <c r="D470" s="20">
        <v>0</v>
      </c>
      <c r="E470" s="97">
        <v>0.17</v>
      </c>
      <c r="F470" s="97">
        <f t="shared" si="42"/>
        <v>0</v>
      </c>
      <c r="G470" s="20">
        <v>0</v>
      </c>
      <c r="H470" s="97">
        <v>0.55000000000000004</v>
      </c>
      <c r="I470" s="98">
        <f t="shared" si="43"/>
        <v>0</v>
      </c>
      <c r="J470" s="692">
        <v>90</v>
      </c>
      <c r="K470" s="626"/>
      <c r="L470" s="313"/>
      <c r="M470" s="313"/>
      <c r="N470" s="313"/>
      <c r="O470" s="313"/>
      <c r="P470" s="313"/>
      <c r="Q470" s="313"/>
      <c r="R470" s="128">
        <f t="shared" si="44"/>
        <v>0</v>
      </c>
      <c r="T470" s="6">
        <f t="shared" si="45"/>
        <v>0</v>
      </c>
      <c r="U470" s="6">
        <f t="shared" si="46"/>
        <v>0</v>
      </c>
      <c r="V470" s="6">
        <f t="shared" si="47"/>
        <v>0</v>
      </c>
      <c r="W470" s="6"/>
    </row>
    <row r="471" spans="1:23" s="44" customFormat="1" x14ac:dyDescent="0.25">
      <c r="A471" s="908"/>
      <c r="B471" s="994"/>
      <c r="C471" s="687">
        <v>110</v>
      </c>
      <c r="D471" s="20">
        <v>0</v>
      </c>
      <c r="E471" s="97">
        <v>0.17</v>
      </c>
      <c r="F471" s="97">
        <f t="shared" si="42"/>
        <v>0</v>
      </c>
      <c r="G471" s="20">
        <v>0</v>
      </c>
      <c r="H471" s="97">
        <v>0.55000000000000004</v>
      </c>
      <c r="I471" s="98">
        <f t="shared" si="43"/>
        <v>0</v>
      </c>
      <c r="J471" s="692">
        <v>110</v>
      </c>
      <c r="K471" s="626"/>
      <c r="L471" s="313"/>
      <c r="M471" s="313"/>
      <c r="N471" s="313"/>
      <c r="O471" s="313"/>
      <c r="P471" s="313"/>
      <c r="Q471" s="313"/>
      <c r="R471" s="128">
        <f t="shared" si="44"/>
        <v>0</v>
      </c>
      <c r="T471" s="6">
        <f t="shared" si="45"/>
        <v>0</v>
      </c>
      <c r="U471" s="6">
        <f t="shared" si="46"/>
        <v>0</v>
      </c>
      <c r="V471" s="6">
        <f t="shared" si="47"/>
        <v>0</v>
      </c>
      <c r="W471" s="6"/>
    </row>
    <row r="472" spans="1:23" s="44" customFormat="1" x14ac:dyDescent="0.25">
      <c r="A472" s="908"/>
      <c r="B472" s="994"/>
      <c r="C472" s="687">
        <v>125</v>
      </c>
      <c r="D472" s="20">
        <v>0</v>
      </c>
      <c r="E472" s="97">
        <v>0.2</v>
      </c>
      <c r="F472" s="97">
        <f t="shared" si="42"/>
        <v>0</v>
      </c>
      <c r="G472" s="20">
        <v>0</v>
      </c>
      <c r="H472" s="97">
        <v>0.6</v>
      </c>
      <c r="I472" s="98">
        <f t="shared" si="43"/>
        <v>0</v>
      </c>
      <c r="J472" s="692">
        <v>125</v>
      </c>
      <c r="K472" s="626"/>
      <c r="L472" s="313"/>
      <c r="M472" s="313"/>
      <c r="N472" s="313"/>
      <c r="O472" s="313"/>
      <c r="P472" s="313"/>
      <c r="Q472" s="313"/>
      <c r="R472" s="128">
        <f t="shared" si="44"/>
        <v>0</v>
      </c>
      <c r="T472" s="6">
        <f t="shared" si="45"/>
        <v>0</v>
      </c>
      <c r="U472" s="6">
        <f t="shared" si="46"/>
        <v>0</v>
      </c>
      <c r="V472" s="6">
        <f t="shared" si="47"/>
        <v>0</v>
      </c>
      <c r="W472" s="6"/>
    </row>
    <row r="473" spans="1:23" s="44" customFormat="1" x14ac:dyDescent="0.25">
      <c r="A473" s="908"/>
      <c r="B473" s="994"/>
      <c r="C473" s="687">
        <v>140</v>
      </c>
      <c r="D473" s="20">
        <v>0</v>
      </c>
      <c r="E473" s="97">
        <v>0.23</v>
      </c>
      <c r="F473" s="97">
        <f t="shared" si="42"/>
        <v>0</v>
      </c>
      <c r="G473" s="20">
        <v>0</v>
      </c>
      <c r="H473" s="97">
        <v>0.7</v>
      </c>
      <c r="I473" s="98">
        <f t="shared" si="43"/>
        <v>0</v>
      </c>
      <c r="J473" s="692">
        <v>140</v>
      </c>
      <c r="K473" s="626"/>
      <c r="L473" s="313"/>
      <c r="M473" s="313"/>
      <c r="N473" s="313"/>
      <c r="O473" s="313"/>
      <c r="P473" s="313"/>
      <c r="Q473" s="313"/>
      <c r="R473" s="128">
        <f t="shared" si="44"/>
        <v>0</v>
      </c>
      <c r="T473" s="6">
        <f t="shared" si="45"/>
        <v>0</v>
      </c>
      <c r="U473" s="6">
        <f t="shared" si="46"/>
        <v>0</v>
      </c>
      <c r="V473" s="6">
        <f t="shared" si="47"/>
        <v>0</v>
      </c>
      <c r="W473" s="6"/>
    </row>
    <row r="474" spans="1:23" s="44" customFormat="1" x14ac:dyDescent="0.25">
      <c r="A474" s="908"/>
      <c r="B474" s="994"/>
      <c r="C474" s="687">
        <v>160</v>
      </c>
      <c r="D474" s="20">
        <v>0</v>
      </c>
      <c r="E474" s="97">
        <v>0.27</v>
      </c>
      <c r="F474" s="97">
        <f t="shared" si="42"/>
        <v>0</v>
      </c>
      <c r="G474" s="20">
        <v>0</v>
      </c>
      <c r="H474" s="97">
        <v>0.8</v>
      </c>
      <c r="I474" s="98">
        <f t="shared" si="43"/>
        <v>0</v>
      </c>
      <c r="J474" s="692">
        <v>160</v>
      </c>
      <c r="K474" s="626"/>
      <c r="L474" s="313"/>
      <c r="M474" s="313"/>
      <c r="N474" s="313"/>
      <c r="O474" s="313"/>
      <c r="P474" s="313"/>
      <c r="Q474" s="313"/>
      <c r="R474" s="128">
        <f t="shared" si="44"/>
        <v>0</v>
      </c>
      <c r="T474" s="6">
        <f t="shared" si="45"/>
        <v>0</v>
      </c>
      <c r="U474" s="6">
        <f t="shared" si="46"/>
        <v>0</v>
      </c>
      <c r="V474" s="6">
        <f t="shared" si="47"/>
        <v>0</v>
      </c>
      <c r="W474" s="6"/>
    </row>
    <row r="475" spans="1:23" s="44" customFormat="1" x14ac:dyDescent="0.25">
      <c r="A475" s="908"/>
      <c r="B475" s="994"/>
      <c r="C475" s="687">
        <v>180</v>
      </c>
      <c r="D475" s="20">
        <v>0</v>
      </c>
      <c r="E475" s="97">
        <v>0.28999999999999998</v>
      </c>
      <c r="F475" s="97">
        <f t="shared" si="42"/>
        <v>0</v>
      </c>
      <c r="G475" s="20">
        <v>0</v>
      </c>
      <c r="H475" s="97">
        <v>0.9</v>
      </c>
      <c r="I475" s="98">
        <f t="shared" si="43"/>
        <v>0</v>
      </c>
      <c r="J475" s="692">
        <v>180</v>
      </c>
      <c r="K475" s="626"/>
      <c r="L475" s="313"/>
      <c r="M475" s="313"/>
      <c r="N475" s="313"/>
      <c r="O475" s="313"/>
      <c r="P475" s="313"/>
      <c r="Q475" s="313"/>
      <c r="R475" s="128">
        <f t="shared" si="44"/>
        <v>0</v>
      </c>
      <c r="T475" s="6">
        <f t="shared" si="45"/>
        <v>0</v>
      </c>
      <c r="U475" s="6">
        <f t="shared" si="46"/>
        <v>0</v>
      </c>
      <c r="V475" s="6">
        <f t="shared" si="47"/>
        <v>0</v>
      </c>
      <c r="W475" s="6"/>
    </row>
    <row r="476" spans="1:23" s="44" customFormat="1" x14ac:dyDescent="0.25">
      <c r="A476" s="908"/>
      <c r="B476" s="994"/>
      <c r="C476" s="687">
        <v>200</v>
      </c>
      <c r="D476" s="20">
        <v>0</v>
      </c>
      <c r="E476" s="97">
        <v>0.3</v>
      </c>
      <c r="F476" s="97">
        <f t="shared" si="42"/>
        <v>0</v>
      </c>
      <c r="G476" s="20">
        <v>0</v>
      </c>
      <c r="H476" s="97">
        <v>1</v>
      </c>
      <c r="I476" s="98">
        <f t="shared" si="43"/>
        <v>0</v>
      </c>
      <c r="J476" s="692">
        <v>200</v>
      </c>
      <c r="K476" s="626"/>
      <c r="L476" s="313"/>
      <c r="M476" s="313"/>
      <c r="N476" s="313"/>
      <c r="O476" s="313"/>
      <c r="P476" s="313"/>
      <c r="Q476" s="313"/>
      <c r="R476" s="128">
        <f t="shared" si="44"/>
        <v>0</v>
      </c>
      <c r="T476" s="6">
        <f t="shared" si="45"/>
        <v>0</v>
      </c>
      <c r="U476" s="6">
        <f t="shared" si="46"/>
        <v>0</v>
      </c>
      <c r="V476" s="6">
        <f t="shared" si="47"/>
        <v>0</v>
      </c>
      <c r="W476" s="6"/>
    </row>
    <row r="477" spans="1:23" s="44" customFormat="1" x14ac:dyDescent="0.25">
      <c r="A477" s="908"/>
      <c r="B477" s="994"/>
      <c r="C477" s="687">
        <v>225</v>
      </c>
      <c r="D477" s="20">
        <v>0</v>
      </c>
      <c r="E477" s="97">
        <v>0.31</v>
      </c>
      <c r="F477" s="97">
        <f t="shared" si="42"/>
        <v>0</v>
      </c>
      <c r="G477" s="20">
        <v>0</v>
      </c>
      <c r="H477" s="97">
        <v>1.05</v>
      </c>
      <c r="I477" s="98">
        <f t="shared" si="43"/>
        <v>0</v>
      </c>
      <c r="J477" s="692">
        <v>225</v>
      </c>
      <c r="K477" s="626"/>
      <c r="L477" s="313"/>
      <c r="M477" s="313"/>
      <c r="N477" s="313"/>
      <c r="O477" s="313"/>
      <c r="P477" s="313"/>
      <c r="Q477" s="313"/>
      <c r="R477" s="128">
        <f t="shared" si="44"/>
        <v>0</v>
      </c>
      <c r="T477" s="6">
        <f t="shared" si="45"/>
        <v>0</v>
      </c>
      <c r="U477" s="6">
        <f t="shared" si="46"/>
        <v>0</v>
      </c>
      <c r="V477" s="6">
        <f t="shared" si="47"/>
        <v>0</v>
      </c>
      <c r="W477" s="6"/>
    </row>
    <row r="478" spans="1:23" s="44" customFormat="1" x14ac:dyDescent="0.25">
      <c r="A478" s="995"/>
      <c r="B478" s="996"/>
      <c r="C478" s="689">
        <v>250</v>
      </c>
      <c r="D478" s="258">
        <v>0</v>
      </c>
      <c r="E478" s="289">
        <v>0.32</v>
      </c>
      <c r="F478" s="289">
        <f t="shared" si="42"/>
        <v>0</v>
      </c>
      <c r="G478" s="258">
        <v>0</v>
      </c>
      <c r="H478" s="289">
        <v>1.1000000000000001</v>
      </c>
      <c r="I478" s="287">
        <f t="shared" si="43"/>
        <v>0</v>
      </c>
      <c r="J478" s="692">
        <v>250</v>
      </c>
      <c r="K478" s="626"/>
      <c r="L478" s="313"/>
      <c r="M478" s="313"/>
      <c r="N478" s="313"/>
      <c r="O478" s="313"/>
      <c r="P478" s="313"/>
      <c r="Q478" s="313"/>
      <c r="R478" s="128">
        <f t="shared" si="44"/>
        <v>0</v>
      </c>
      <c r="T478" s="6">
        <f t="shared" si="45"/>
        <v>0</v>
      </c>
      <c r="U478" s="6">
        <f t="shared" si="46"/>
        <v>0</v>
      </c>
      <c r="V478" s="6">
        <f t="shared" si="47"/>
        <v>0</v>
      </c>
      <c r="W478" s="6"/>
    </row>
    <row r="479" spans="1:23" s="44" customFormat="1" x14ac:dyDescent="0.25">
      <c r="A479" s="986"/>
      <c r="B479" s="987"/>
      <c r="C479" s="690"/>
      <c r="D479" s="304"/>
      <c r="E479" s="57"/>
      <c r="F479" s="57"/>
      <c r="G479" s="57"/>
      <c r="H479" s="57"/>
      <c r="I479" s="140"/>
      <c r="R479" s="60"/>
    </row>
    <row r="480" spans="1:23" s="44" customFormat="1" x14ac:dyDescent="0.25">
      <c r="A480" s="7"/>
      <c r="B480" s="6"/>
      <c r="C480" s="6"/>
      <c r="D480" s="6"/>
      <c r="E480" s="6"/>
      <c r="F480" s="6"/>
      <c r="G480" s="6"/>
      <c r="H480" s="6"/>
      <c r="I480" s="8"/>
      <c r="R480" s="60"/>
      <c r="T480" s="179"/>
      <c r="U480" s="179"/>
      <c r="V480" s="179"/>
      <c r="W480" s="179"/>
    </row>
    <row r="481" spans="1:18" s="44" customFormat="1" x14ac:dyDescent="0.25">
      <c r="A481" s="7"/>
      <c r="B481" s="6"/>
      <c r="C481" s="6"/>
      <c r="D481" s="6"/>
      <c r="E481" s="6"/>
      <c r="F481" s="6"/>
      <c r="G481" s="6"/>
      <c r="H481" s="6"/>
      <c r="I481" s="8"/>
      <c r="R481" s="60"/>
    </row>
    <row r="482" spans="1:18" s="44" customFormat="1" x14ac:dyDescent="0.25">
      <c r="A482" s="7"/>
      <c r="B482" s="6"/>
      <c r="C482" s="6"/>
      <c r="D482" s="6"/>
      <c r="E482" s="6"/>
      <c r="F482" s="6"/>
      <c r="G482" s="6"/>
      <c r="H482" s="6"/>
      <c r="I482" s="8"/>
      <c r="R482" s="60"/>
    </row>
    <row r="483" spans="1:18" s="44" customFormat="1" x14ac:dyDescent="0.25">
      <c r="A483" s="7"/>
      <c r="B483" s="6"/>
      <c r="C483" s="6"/>
      <c r="D483" s="6"/>
      <c r="E483" s="6"/>
      <c r="F483" s="6"/>
      <c r="G483" s="6"/>
      <c r="H483" s="6"/>
      <c r="I483" s="8"/>
      <c r="R483" s="60"/>
    </row>
    <row r="484" spans="1:18" s="44" customFormat="1" x14ac:dyDescent="0.25">
      <c r="A484" s="571"/>
      <c r="B484" s="21"/>
      <c r="C484" s="21"/>
      <c r="D484" s="21"/>
      <c r="E484" s="21"/>
      <c r="F484" s="21"/>
      <c r="G484" s="21"/>
      <c r="H484" s="21"/>
      <c r="I484" s="572"/>
      <c r="R484" s="60"/>
    </row>
    <row r="485" spans="1:18" s="44" customFormat="1" ht="13" thickBot="1" x14ac:dyDescent="0.3">
      <c r="A485" s="59" t="s">
        <v>35</v>
      </c>
      <c r="B485" s="48"/>
      <c r="C485" s="48"/>
      <c r="D485" s="557"/>
      <c r="E485" s="48" t="s">
        <v>0</v>
      </c>
      <c r="F485" s="172">
        <f>SUM(F464:F478)</f>
        <v>0</v>
      </c>
      <c r="G485" s="50" t="s">
        <v>1</v>
      </c>
      <c r="H485" s="31"/>
      <c r="I485" s="173">
        <f>SUM(I464:I484)</f>
        <v>0</v>
      </c>
      <c r="J485" s="27" t="s">
        <v>35</v>
      </c>
      <c r="K485" s="27"/>
      <c r="L485" s="27"/>
      <c r="M485" s="27"/>
      <c r="N485" s="27"/>
      <c r="O485" s="32"/>
      <c r="P485" s="30" t="s">
        <v>1</v>
      </c>
      <c r="Q485" s="27"/>
      <c r="R485" s="171">
        <f>SUM(R464:R484)</f>
        <v>0</v>
      </c>
    </row>
    <row r="486" spans="1:18" s="44" customFormat="1" ht="12.5" x14ac:dyDescent="0.25">
      <c r="A486"/>
      <c r="B486"/>
      <c r="C486"/>
      <c r="D486"/>
      <c r="E486"/>
      <c r="F486"/>
      <c r="G486"/>
      <c r="H486"/>
      <c r="I486"/>
    </row>
    <row r="487" spans="1:18" s="44" customFormat="1" ht="12.5" x14ac:dyDescent="0.25">
      <c r="A487"/>
      <c r="B487"/>
      <c r="C487"/>
      <c r="D487"/>
      <c r="E487"/>
      <c r="F487"/>
      <c r="G487"/>
      <c r="H487"/>
      <c r="I487"/>
    </row>
    <row r="488" spans="1:18" s="44" customFormat="1" ht="12.5" x14ac:dyDescent="0.25">
      <c r="A488"/>
      <c r="B488"/>
      <c r="C488"/>
      <c r="D488"/>
      <c r="E488"/>
      <c r="F488"/>
      <c r="G488"/>
      <c r="H488"/>
      <c r="I488"/>
    </row>
    <row r="489" spans="1:18" s="44" customFormat="1" ht="12.5" x14ac:dyDescent="0.25">
      <c r="A489"/>
      <c r="B489"/>
      <c r="C489"/>
      <c r="D489"/>
      <c r="E489"/>
      <c r="F489"/>
      <c r="G489"/>
      <c r="H489"/>
      <c r="I489"/>
    </row>
    <row r="490" spans="1:18" s="44" customFormat="1" ht="12.5" x14ac:dyDescent="0.25">
      <c r="A490"/>
      <c r="B490"/>
      <c r="C490"/>
      <c r="D490"/>
      <c r="E490"/>
      <c r="F490"/>
      <c r="G490"/>
      <c r="H490"/>
      <c r="I490"/>
    </row>
    <row r="491" spans="1:18" ht="12.5" x14ac:dyDescent="0.25">
      <c r="A491"/>
      <c r="B491"/>
      <c r="C491"/>
      <c r="D491"/>
      <c r="E491"/>
      <c r="F491"/>
      <c r="G491"/>
      <c r="H491"/>
      <c r="I491"/>
    </row>
    <row r="492" spans="1:18" ht="12.5" x14ac:dyDescent="0.25">
      <c r="A492"/>
      <c r="B492"/>
      <c r="C492"/>
      <c r="D492"/>
      <c r="E492"/>
      <c r="F492"/>
      <c r="G492"/>
      <c r="H492"/>
      <c r="I492"/>
    </row>
    <row r="493" spans="1:18" ht="13" thickBot="1" x14ac:dyDescent="0.3">
      <c r="A493"/>
      <c r="B493"/>
      <c r="C493"/>
      <c r="D493"/>
      <c r="E493"/>
      <c r="F493"/>
      <c r="G493"/>
      <c r="H493"/>
      <c r="I493" s="215" t="s">
        <v>219</v>
      </c>
    </row>
    <row r="494" spans="1:18" ht="12.75" customHeight="1" x14ac:dyDescent="0.25">
      <c r="A494" s="393"/>
      <c r="B494" s="393"/>
      <c r="C494" s="679" t="s">
        <v>402</v>
      </c>
      <c r="D494" s="3"/>
      <c r="E494" s="3"/>
      <c r="F494" s="2"/>
      <c r="G494" s="3"/>
      <c r="H494" s="51"/>
      <c r="I494" s="931" t="s">
        <v>403</v>
      </c>
      <c r="J494" s="932"/>
      <c r="K494" s="932"/>
      <c r="L494" s="932"/>
      <c r="M494" s="932"/>
      <c r="N494" s="932"/>
      <c r="O494" s="932"/>
      <c r="P494" s="933"/>
      <c r="Q494"/>
      <c r="R494"/>
    </row>
    <row r="495" spans="1:18" ht="12.5" x14ac:dyDescent="0.25">
      <c r="A495" s="393"/>
      <c r="B495" s="394"/>
      <c r="C495" s="55"/>
      <c r="H495" s="8"/>
      <c r="I495" s="934"/>
      <c r="J495" s="935"/>
      <c r="K495" s="935"/>
      <c r="L495" s="935"/>
      <c r="M495" s="935"/>
      <c r="N495" s="935"/>
      <c r="O495" s="935"/>
      <c r="P495" s="936"/>
      <c r="Q495"/>
      <c r="R495"/>
    </row>
    <row r="496" spans="1:18" ht="22.5" customHeight="1" x14ac:dyDescent="0.25">
      <c r="A496" s="997"/>
      <c r="B496" s="997"/>
      <c r="C496" s="683" t="s">
        <v>30</v>
      </c>
      <c r="D496" s="77"/>
      <c r="E496" s="77"/>
      <c r="F496" s="19" t="s">
        <v>36</v>
      </c>
      <c r="G496" s="123" t="s">
        <v>37</v>
      </c>
      <c r="H496" s="124" t="s">
        <v>7</v>
      </c>
      <c r="I496" s="1248"/>
      <c r="J496" s="1249"/>
      <c r="K496" s="122" t="s">
        <v>38</v>
      </c>
      <c r="L496" s="76" t="s">
        <v>39</v>
      </c>
      <c r="M496" s="74"/>
      <c r="N496" s="19" t="s">
        <v>40</v>
      </c>
      <c r="O496" s="123" t="s">
        <v>41</v>
      </c>
      <c r="P496" s="124" t="s">
        <v>5</v>
      </c>
      <c r="R496"/>
    </row>
    <row r="497" spans="1:18" ht="12.5" x14ac:dyDescent="0.25">
      <c r="A497" s="909"/>
      <c r="B497" s="909"/>
      <c r="C497" s="17" t="s">
        <v>42</v>
      </c>
      <c r="D497" s="12"/>
      <c r="E497" s="13"/>
      <c r="F497" s="307"/>
      <c r="G497" s="97">
        <v>0.1</v>
      </c>
      <c r="H497" s="98">
        <f>F497*G497</f>
        <v>0</v>
      </c>
      <c r="I497" s="1016"/>
      <c r="J497" s="1017"/>
      <c r="K497" s="20">
        <v>-150</v>
      </c>
      <c r="L497" s="46" t="s">
        <v>43</v>
      </c>
      <c r="M497" s="46"/>
      <c r="N497" s="309"/>
      <c r="O497" s="97">
        <v>3</v>
      </c>
      <c r="P497" s="98">
        <f t="shared" ref="P497:P515" si="48">N497*O497</f>
        <v>0</v>
      </c>
      <c r="R497"/>
    </row>
    <row r="498" spans="1:18" ht="12.5" x14ac:dyDescent="0.25">
      <c r="A498" s="909"/>
      <c r="B498" s="909"/>
      <c r="C498" s="695" t="s">
        <v>44</v>
      </c>
      <c r="D498" s="9"/>
      <c r="E498" s="9"/>
      <c r="F498" s="307"/>
      <c r="G498" s="97">
        <v>0.02</v>
      </c>
      <c r="H498" s="98">
        <f>F498*G498</f>
        <v>0</v>
      </c>
      <c r="I498" s="1016"/>
      <c r="J498" s="1017"/>
      <c r="K498" s="20">
        <v>-200</v>
      </c>
      <c r="L498" s="54" t="s">
        <v>45</v>
      </c>
      <c r="M498" s="54"/>
      <c r="N498" s="309"/>
      <c r="O498" s="97">
        <v>3.5</v>
      </c>
      <c r="P498" s="98">
        <f t="shared" si="48"/>
        <v>0</v>
      </c>
      <c r="R498"/>
    </row>
    <row r="499" spans="1:18" ht="12.5" x14ac:dyDescent="0.25">
      <c r="A499" s="393"/>
      <c r="B499" s="393"/>
      <c r="C499" s="55" t="s">
        <v>46</v>
      </c>
      <c r="D499"/>
      <c r="E499"/>
      <c r="F499"/>
      <c r="G499"/>
      <c r="H499" s="8"/>
      <c r="I499" s="1016"/>
      <c r="J499" s="1017"/>
      <c r="K499" s="20">
        <v>-250</v>
      </c>
      <c r="L499" s="54" t="s">
        <v>45</v>
      </c>
      <c r="M499" s="54"/>
      <c r="N499" s="309"/>
      <c r="O499" s="97">
        <v>4</v>
      </c>
      <c r="P499" s="98">
        <f t="shared" si="48"/>
        <v>0</v>
      </c>
      <c r="R499"/>
    </row>
    <row r="500" spans="1:18" ht="12.5" x14ac:dyDescent="0.25">
      <c r="A500" s="393"/>
      <c r="B500" s="393"/>
      <c r="C500" s="55" t="s">
        <v>47</v>
      </c>
      <c r="D500" s="44"/>
      <c r="E500" s="44"/>
      <c r="F500" s="44"/>
      <c r="H500" s="8"/>
      <c r="I500" s="1016"/>
      <c r="J500" s="1017"/>
      <c r="K500" s="20">
        <v>-300</v>
      </c>
      <c r="L500" s="54" t="s">
        <v>45</v>
      </c>
      <c r="M500" s="54"/>
      <c r="N500" s="309"/>
      <c r="O500" s="97">
        <v>4.5</v>
      </c>
      <c r="P500" s="98">
        <f t="shared" si="48"/>
        <v>0</v>
      </c>
      <c r="R500"/>
    </row>
    <row r="501" spans="1:18" ht="12.5" x14ac:dyDescent="0.25">
      <c r="A501" s="393"/>
      <c r="B501" s="393"/>
      <c r="C501" s="55"/>
      <c r="D501" s="47"/>
      <c r="E501" s="47"/>
      <c r="F501" s="47"/>
      <c r="H501" s="8"/>
      <c r="I501" s="1016"/>
      <c r="J501" s="1017"/>
      <c r="K501" s="20">
        <v>-400</v>
      </c>
      <c r="L501" s="54" t="s">
        <v>45</v>
      </c>
      <c r="M501" s="54"/>
      <c r="N501" s="309"/>
      <c r="O501" s="97">
        <v>5</v>
      </c>
      <c r="P501" s="98">
        <f t="shared" si="48"/>
        <v>0</v>
      </c>
      <c r="R501"/>
    </row>
    <row r="502" spans="1:18" ht="20" x14ac:dyDescent="0.25">
      <c r="A502" s="1040"/>
      <c r="B502" s="1040"/>
      <c r="C502" s="998" t="s">
        <v>130</v>
      </c>
      <c r="D502" s="999"/>
      <c r="E502" s="1000"/>
      <c r="F502" s="19" t="s">
        <v>40</v>
      </c>
      <c r="G502" s="123" t="s">
        <v>48</v>
      </c>
      <c r="H502" s="124" t="s">
        <v>5</v>
      </c>
      <c r="I502" s="1016"/>
      <c r="J502" s="1017"/>
      <c r="K502" s="20">
        <v>-500</v>
      </c>
      <c r="L502" s="54" t="s">
        <v>45</v>
      </c>
      <c r="M502" s="54"/>
      <c r="N502" s="309"/>
      <c r="O502" s="97">
        <v>6</v>
      </c>
      <c r="P502" s="98">
        <f t="shared" si="48"/>
        <v>0</v>
      </c>
      <c r="R502"/>
    </row>
    <row r="503" spans="1:18" ht="21" customHeight="1" x14ac:dyDescent="0.25">
      <c r="A503" s="993"/>
      <c r="B503" s="993"/>
      <c r="C503" s="906">
        <v>-35</v>
      </c>
      <c r="D503" s="1035"/>
      <c r="E503" s="907"/>
      <c r="F503" s="309"/>
      <c r="G503" s="97">
        <v>0.8</v>
      </c>
      <c r="H503" s="98">
        <f>F503*G503</f>
        <v>0</v>
      </c>
      <c r="I503" s="1016"/>
      <c r="J503" s="1017"/>
      <c r="K503" s="20">
        <v>-700</v>
      </c>
      <c r="L503" s="54" t="s">
        <v>45</v>
      </c>
      <c r="M503" s="54"/>
      <c r="N503" s="309"/>
      <c r="O503" s="97">
        <v>7</v>
      </c>
      <c r="P503" s="98">
        <f t="shared" si="48"/>
        <v>0</v>
      </c>
      <c r="R503"/>
    </row>
    <row r="504" spans="1:18" ht="12.5" x14ac:dyDescent="0.25">
      <c r="A504" s="993"/>
      <c r="B504" s="993"/>
      <c r="C504" s="966" t="s">
        <v>152</v>
      </c>
      <c r="D504" s="1035"/>
      <c r="E504" s="907"/>
      <c r="F504" s="309"/>
      <c r="G504" s="97">
        <v>1</v>
      </c>
      <c r="H504" s="98">
        <f>F504*G504</f>
        <v>0</v>
      </c>
      <c r="I504" s="1016"/>
      <c r="J504" s="1017"/>
      <c r="K504" s="20">
        <v>-1000</v>
      </c>
      <c r="L504" s="54" t="s">
        <v>45</v>
      </c>
      <c r="M504" s="54"/>
      <c r="N504" s="309"/>
      <c r="O504" s="97">
        <v>8</v>
      </c>
      <c r="P504" s="98">
        <f t="shared" si="48"/>
        <v>0</v>
      </c>
      <c r="R504"/>
    </row>
    <row r="505" spans="1:18" ht="12.5" x14ac:dyDescent="0.25">
      <c r="A505" s="993"/>
      <c r="B505" s="993"/>
      <c r="C505" s="966" t="s">
        <v>153</v>
      </c>
      <c r="D505" s="1035"/>
      <c r="E505" s="907"/>
      <c r="F505" s="309"/>
      <c r="G505" s="148">
        <v>1.2</v>
      </c>
      <c r="H505" s="98">
        <f>F505*G505</f>
        <v>0</v>
      </c>
      <c r="I505" s="1016"/>
      <c r="J505" s="1017"/>
      <c r="K505" s="20">
        <v>-1500</v>
      </c>
      <c r="L505" s="54" t="s">
        <v>45</v>
      </c>
      <c r="M505" s="54"/>
      <c r="N505" s="309"/>
      <c r="O505" s="97">
        <v>9</v>
      </c>
      <c r="P505" s="98">
        <f t="shared" si="48"/>
        <v>0</v>
      </c>
      <c r="R505"/>
    </row>
    <row r="506" spans="1:18" ht="13.5" x14ac:dyDescent="0.35">
      <c r="A506" s="993"/>
      <c r="B506" s="993"/>
      <c r="C506" s="991" t="s">
        <v>154</v>
      </c>
      <c r="D506" s="1063"/>
      <c r="E506" s="976"/>
      <c r="F506" s="309"/>
      <c r="G506" s="129">
        <v>1.4</v>
      </c>
      <c r="H506" s="98">
        <f>F506*G506</f>
        <v>0</v>
      </c>
      <c r="I506" s="1016"/>
      <c r="J506" s="1017"/>
      <c r="K506" s="20">
        <v>-2000</v>
      </c>
      <c r="L506" s="54" t="s">
        <v>45</v>
      </c>
      <c r="M506" s="54"/>
      <c r="N506" s="309"/>
      <c r="O506" s="97">
        <v>10</v>
      </c>
      <c r="P506" s="98">
        <f t="shared" si="48"/>
        <v>0</v>
      </c>
      <c r="R506"/>
    </row>
    <row r="507" spans="1:18" ht="12.5" x14ac:dyDescent="0.25">
      <c r="A507" s="993"/>
      <c r="B507" s="993"/>
      <c r="C507" s="639" t="s">
        <v>49</v>
      </c>
      <c r="D507" s="47"/>
      <c r="E507" s="47"/>
      <c r="H507" s="8"/>
      <c r="I507" s="1016"/>
      <c r="J507" s="1017"/>
      <c r="K507" s="20">
        <v>-3000</v>
      </c>
      <c r="L507" s="54" t="s">
        <v>45</v>
      </c>
      <c r="M507" s="54"/>
      <c r="N507" s="309"/>
      <c r="O507" s="97">
        <v>11</v>
      </c>
      <c r="P507" s="98">
        <f t="shared" si="48"/>
        <v>0</v>
      </c>
      <c r="R507"/>
    </row>
    <row r="508" spans="1:18" ht="20" x14ac:dyDescent="0.25">
      <c r="A508" s="992"/>
      <c r="B508" s="992"/>
      <c r="C508" s="998" t="s">
        <v>131</v>
      </c>
      <c r="D508" s="999"/>
      <c r="E508" s="1000"/>
      <c r="F508" s="19" t="s">
        <v>40</v>
      </c>
      <c r="G508" s="123" t="s">
        <v>50</v>
      </c>
      <c r="H508" s="124" t="s">
        <v>5</v>
      </c>
      <c r="I508" s="1016"/>
      <c r="J508" s="1017"/>
      <c r="K508" s="20">
        <v>-4000</v>
      </c>
      <c r="L508" s="54" t="s">
        <v>45</v>
      </c>
      <c r="M508" s="54"/>
      <c r="N508" s="309"/>
      <c r="O508" s="97">
        <v>12</v>
      </c>
      <c r="P508" s="98">
        <f t="shared" si="48"/>
        <v>0</v>
      </c>
      <c r="R508"/>
    </row>
    <row r="509" spans="1:18" ht="21.75" customHeight="1" x14ac:dyDescent="0.25">
      <c r="A509" s="909"/>
      <c r="B509" s="909"/>
      <c r="C509" s="906">
        <v>-35</v>
      </c>
      <c r="D509" s="1035"/>
      <c r="E509" s="907"/>
      <c r="F509" s="309"/>
      <c r="G509" s="97">
        <v>0.2</v>
      </c>
      <c r="H509" s="98">
        <f>F509*G509</f>
        <v>0</v>
      </c>
      <c r="I509" s="1016"/>
      <c r="J509" s="1017"/>
      <c r="K509" s="20">
        <v>-5000</v>
      </c>
      <c r="L509" s="54" t="s">
        <v>45</v>
      </c>
      <c r="M509" s="54"/>
      <c r="N509" s="309"/>
      <c r="O509" s="97">
        <v>13</v>
      </c>
      <c r="P509" s="98">
        <f t="shared" si="48"/>
        <v>0</v>
      </c>
      <c r="R509"/>
    </row>
    <row r="510" spans="1:18" ht="12.5" x14ac:dyDescent="0.25">
      <c r="A510" s="909"/>
      <c r="B510" s="909"/>
      <c r="C510" s="966" t="s">
        <v>152</v>
      </c>
      <c r="D510" s="1035"/>
      <c r="E510" s="907"/>
      <c r="F510" s="309"/>
      <c r="G510" s="97">
        <v>0.4</v>
      </c>
      <c r="H510" s="98">
        <f>F510*G510</f>
        <v>0</v>
      </c>
      <c r="I510" s="1016"/>
      <c r="J510" s="1017"/>
      <c r="K510" s="20">
        <v>-6500</v>
      </c>
      <c r="L510" s="54" t="s">
        <v>45</v>
      </c>
      <c r="M510" s="54"/>
      <c r="N510" s="309"/>
      <c r="O510" s="97">
        <v>14</v>
      </c>
      <c r="P510" s="98">
        <f t="shared" si="48"/>
        <v>0</v>
      </c>
      <c r="R510"/>
    </row>
    <row r="511" spans="1:18" ht="12.5" x14ac:dyDescent="0.25">
      <c r="A511" s="909"/>
      <c r="B511" s="909"/>
      <c r="C511" s="991" t="s">
        <v>153</v>
      </c>
      <c r="D511" s="1063"/>
      <c r="E511" s="976"/>
      <c r="F511" s="309"/>
      <c r="G511" s="131">
        <v>0.6</v>
      </c>
      <c r="H511" s="98">
        <f>F511*G511</f>
        <v>0</v>
      </c>
      <c r="I511" s="1016"/>
      <c r="J511" s="1017"/>
      <c r="K511" s="20">
        <v>-8000</v>
      </c>
      <c r="L511" s="54" t="s">
        <v>45</v>
      </c>
      <c r="M511" s="54"/>
      <c r="N511" s="309"/>
      <c r="O511" s="97">
        <v>15</v>
      </c>
      <c r="P511" s="98">
        <f t="shared" si="48"/>
        <v>0</v>
      </c>
      <c r="R511"/>
    </row>
    <row r="512" spans="1:18" s="44" customFormat="1" ht="12.5" x14ac:dyDescent="0.25">
      <c r="A512" s="909"/>
      <c r="B512" s="909"/>
      <c r="C512" s="966" t="s">
        <v>151</v>
      </c>
      <c r="D512" s="1035"/>
      <c r="E512" s="907"/>
      <c r="F512" s="309"/>
      <c r="G512" s="97">
        <v>0.7</v>
      </c>
      <c r="H512" s="98">
        <f>F512*G512</f>
        <v>0</v>
      </c>
      <c r="I512" s="1016"/>
      <c r="J512" s="1017"/>
      <c r="K512" s="132">
        <v>-10000</v>
      </c>
      <c r="L512" s="54" t="s">
        <v>45</v>
      </c>
      <c r="M512" s="54"/>
      <c r="N512" s="309"/>
      <c r="O512" s="97">
        <v>16</v>
      </c>
      <c r="P512" s="98">
        <f t="shared" si="48"/>
        <v>0</v>
      </c>
      <c r="Q512" s="6"/>
      <c r="R512"/>
    </row>
    <row r="513" spans="1:18" ht="12.5" x14ac:dyDescent="0.25">
      <c r="A513" s="393"/>
      <c r="B513" s="394"/>
      <c r="C513" s="1047" t="s">
        <v>393</v>
      </c>
      <c r="D513" s="1048"/>
      <c r="E513" s="1049"/>
      <c r="F513" s="9"/>
      <c r="G513" s="9" t="s">
        <v>394</v>
      </c>
      <c r="H513" s="18"/>
      <c r="I513" s="1016"/>
      <c r="J513" s="1017"/>
      <c r="K513" s="46">
        <v>-18000</v>
      </c>
      <c r="L513" s="54" t="s">
        <v>45</v>
      </c>
      <c r="M513" s="12"/>
      <c r="N513" s="309"/>
      <c r="O513" s="97">
        <v>20</v>
      </c>
      <c r="P513" s="98">
        <f t="shared" si="48"/>
        <v>0</v>
      </c>
      <c r="R513"/>
    </row>
    <row r="514" spans="1:18" ht="12.5" x14ac:dyDescent="0.25">
      <c r="A514" s="394"/>
      <c r="B514" s="394"/>
      <c r="C514" s="1050"/>
      <c r="D514" s="1051"/>
      <c r="E514" s="1052"/>
      <c r="F514" s="309"/>
      <c r="G514" s="97">
        <v>0.1</v>
      </c>
      <c r="H514" s="98">
        <f>SUM(F514*G514)</f>
        <v>0</v>
      </c>
      <c r="I514" s="1016"/>
      <c r="J514" s="1016"/>
      <c r="K514" s="46">
        <v>-20000</v>
      </c>
      <c r="L514" s="54" t="s">
        <v>45</v>
      </c>
      <c r="M514" s="23"/>
      <c r="N514" s="309"/>
      <c r="O514" s="131">
        <v>21</v>
      </c>
      <c r="P514" s="128">
        <f t="shared" si="48"/>
        <v>0</v>
      </c>
      <c r="Q514" s="44"/>
      <c r="R514"/>
    </row>
    <row r="515" spans="1:18" x14ac:dyDescent="0.25">
      <c r="A515" s="393"/>
      <c r="B515" s="393"/>
      <c r="C515" s="7"/>
      <c r="H515" s="8"/>
      <c r="I515" s="1238"/>
      <c r="J515" s="1239"/>
      <c r="K515" s="530">
        <v>-25000</v>
      </c>
      <c r="L515" s="304" t="s">
        <v>45</v>
      </c>
      <c r="M515" s="57"/>
      <c r="N515" s="519"/>
      <c r="O515" s="289">
        <v>22</v>
      </c>
      <c r="P515" s="287">
        <f t="shared" si="48"/>
        <v>0</v>
      </c>
    </row>
    <row r="516" spans="1:18" ht="13" thickBot="1" x14ac:dyDescent="0.3">
      <c r="A516" s="393"/>
      <c r="B516" s="394"/>
      <c r="C516" s="26" t="s">
        <v>15</v>
      </c>
      <c r="D516" s="27"/>
      <c r="E516" s="27"/>
      <c r="F516" s="32"/>
      <c r="G516" s="30" t="s">
        <v>1</v>
      </c>
      <c r="H516" s="171">
        <f t="array" ref="H516">SUM(H497:H497+H498+H503+H504+H505+H506+H509+H510+H511+H512+H514)</f>
        <v>0</v>
      </c>
      <c r="I516" s="26" t="s">
        <v>15</v>
      </c>
      <c r="J516" s="27"/>
      <c r="K516" s="27"/>
      <c r="L516" s="27"/>
      <c r="M516" s="32"/>
      <c r="N516" s="30" t="s">
        <v>1</v>
      </c>
      <c r="O516" s="40"/>
      <c r="P516" s="171">
        <f>SUM(P497:P515)</f>
        <v>0</v>
      </c>
    </row>
    <row r="522" spans="1:18" ht="12" thickBot="1" x14ac:dyDescent="0.3">
      <c r="I522" s="215" t="s">
        <v>219</v>
      </c>
    </row>
    <row r="523" spans="1:18" ht="12.75" customHeight="1" x14ac:dyDescent="0.25">
      <c r="B523" s="588"/>
      <c r="C523" s="931" t="s">
        <v>438</v>
      </c>
      <c r="D523" s="932"/>
      <c r="E523" s="932"/>
      <c r="F523" s="932"/>
      <c r="G523" s="932"/>
      <c r="H523" s="933"/>
      <c r="I523" s="1224" t="s">
        <v>439</v>
      </c>
      <c r="J523" s="1225"/>
      <c r="K523" s="1225"/>
      <c r="L523" s="1225"/>
      <c r="M523" s="1225"/>
      <c r="N523" s="1225"/>
      <c r="O523" s="1225"/>
      <c r="P523" s="1226"/>
      <c r="Q523" s="44"/>
      <c r="R523" s="44"/>
    </row>
    <row r="524" spans="1:18" ht="12" customHeight="1" x14ac:dyDescent="0.25">
      <c r="A524" s="588"/>
      <c r="B524" s="588"/>
      <c r="C524" s="1009"/>
      <c r="D524" s="1010"/>
      <c r="E524" s="1010"/>
      <c r="F524" s="1010"/>
      <c r="G524" s="1010"/>
      <c r="H524" s="1011"/>
      <c r="I524" s="1227"/>
      <c r="J524" s="1228"/>
      <c r="K524" s="1228"/>
      <c r="L524" s="1228"/>
      <c r="M524" s="1228"/>
      <c r="N524" s="1228"/>
      <c r="O524" s="1228"/>
      <c r="P524" s="1229"/>
    </row>
    <row r="525" spans="1:18" x14ac:dyDescent="0.25">
      <c r="A525" s="393"/>
      <c r="B525" s="393"/>
      <c r="C525" s="822" t="s">
        <v>51</v>
      </c>
      <c r="H525" s="8"/>
      <c r="I525" s="822" t="s">
        <v>52</v>
      </c>
      <c r="P525" s="8"/>
    </row>
    <row r="526" spans="1:18" ht="23" x14ac:dyDescent="0.25">
      <c r="A526" s="992"/>
      <c r="B526" s="992"/>
      <c r="C526" s="605" t="s">
        <v>38</v>
      </c>
      <c r="D526" s="1037" t="s">
        <v>3</v>
      </c>
      <c r="E526" s="918"/>
      <c r="F526" s="19" t="s">
        <v>40</v>
      </c>
      <c r="G526" s="122" t="s">
        <v>41</v>
      </c>
      <c r="H526" s="501" t="s">
        <v>5</v>
      </c>
      <c r="I526" s="671"/>
      <c r="J526" s="670"/>
      <c r="K526" s="587" t="s">
        <v>38</v>
      </c>
      <c r="L526" s="1064" t="s">
        <v>3</v>
      </c>
      <c r="M526" s="1103"/>
      <c r="N526" s="19" t="s">
        <v>40</v>
      </c>
      <c r="O526" s="123" t="s">
        <v>41</v>
      </c>
      <c r="P526" s="124" t="s">
        <v>5</v>
      </c>
    </row>
    <row r="527" spans="1:18" x14ac:dyDescent="0.25">
      <c r="A527" s="909"/>
      <c r="B527" s="909"/>
      <c r="C527" s="606">
        <v>-100</v>
      </c>
      <c r="D527" s="1214" t="s">
        <v>53</v>
      </c>
      <c r="E527" s="1215"/>
      <c r="F527" s="309"/>
      <c r="G527" s="97">
        <v>3.5</v>
      </c>
      <c r="H527" s="99">
        <f t="shared" ref="H527:H536" si="49">F527*G527</f>
        <v>0</v>
      </c>
      <c r="I527" s="1204"/>
      <c r="J527" s="994"/>
      <c r="K527" s="601">
        <v>-100</v>
      </c>
      <c r="L527" s="701" t="s">
        <v>440</v>
      </c>
      <c r="M527" s="10"/>
      <c r="N527" s="309"/>
      <c r="O527" s="97">
        <v>4.5</v>
      </c>
      <c r="P527" s="98">
        <f t="shared" ref="P527:P538" si="50">N527*O527</f>
        <v>0</v>
      </c>
    </row>
    <row r="528" spans="1:18" x14ac:dyDescent="0.25">
      <c r="A528" s="909"/>
      <c r="B528" s="909"/>
      <c r="C528" s="606">
        <v>-150</v>
      </c>
      <c r="D528" s="49" t="s">
        <v>54</v>
      </c>
      <c r="E528" s="13"/>
      <c r="F528" s="309"/>
      <c r="G528" s="97">
        <v>4</v>
      </c>
      <c r="H528" s="99">
        <f t="shared" si="49"/>
        <v>0</v>
      </c>
      <c r="I528" s="1204"/>
      <c r="J528" s="994"/>
      <c r="K528" s="601">
        <v>-150</v>
      </c>
      <c r="L528" s="12" t="s">
        <v>54</v>
      </c>
      <c r="M528" s="12"/>
      <c r="N528" s="309"/>
      <c r="O528" s="97">
        <v>5</v>
      </c>
      <c r="P528" s="98">
        <f t="shared" si="50"/>
        <v>0</v>
      </c>
    </row>
    <row r="529" spans="1:26" x14ac:dyDescent="0.25">
      <c r="A529" s="909"/>
      <c r="B529" s="909"/>
      <c r="C529" s="606">
        <v>-200</v>
      </c>
      <c r="D529" s="49" t="s">
        <v>54</v>
      </c>
      <c r="E529" s="13"/>
      <c r="F529" s="309"/>
      <c r="G529" s="97">
        <v>4.5</v>
      </c>
      <c r="H529" s="99">
        <f t="shared" si="49"/>
        <v>0</v>
      </c>
      <c r="I529" s="1204"/>
      <c r="J529" s="994"/>
      <c r="K529" s="601">
        <v>-200</v>
      </c>
      <c r="L529" s="12" t="s">
        <v>54</v>
      </c>
      <c r="M529" s="12"/>
      <c r="N529" s="309"/>
      <c r="O529" s="97">
        <v>5.5</v>
      </c>
      <c r="P529" s="98">
        <f t="shared" si="50"/>
        <v>0</v>
      </c>
    </row>
    <row r="530" spans="1:26" x14ac:dyDescent="0.25">
      <c r="A530" s="909"/>
      <c r="B530" s="909"/>
      <c r="C530" s="606">
        <v>-250</v>
      </c>
      <c r="D530" s="49" t="s">
        <v>54</v>
      </c>
      <c r="E530" s="13"/>
      <c r="F530" s="309"/>
      <c r="G530" s="97">
        <v>5</v>
      </c>
      <c r="H530" s="99">
        <f t="shared" si="49"/>
        <v>0</v>
      </c>
      <c r="I530" s="1204"/>
      <c r="J530" s="994"/>
      <c r="K530" s="601">
        <v>-250</v>
      </c>
      <c r="L530" s="12" t="s">
        <v>54</v>
      </c>
      <c r="M530" s="12"/>
      <c r="N530" s="309"/>
      <c r="O530" s="97">
        <v>6</v>
      </c>
      <c r="P530" s="98">
        <f t="shared" si="50"/>
        <v>0</v>
      </c>
    </row>
    <row r="531" spans="1:26" x14ac:dyDescent="0.25">
      <c r="A531" s="909"/>
      <c r="B531" s="909"/>
      <c r="C531" s="606">
        <v>-300</v>
      </c>
      <c r="D531" s="49" t="s">
        <v>54</v>
      </c>
      <c r="E531" s="13"/>
      <c r="F531" s="309"/>
      <c r="G531" s="97">
        <v>5.5</v>
      </c>
      <c r="H531" s="99">
        <f t="shared" si="49"/>
        <v>0</v>
      </c>
      <c r="I531" s="1204"/>
      <c r="J531" s="994"/>
      <c r="K531" s="601">
        <v>-300</v>
      </c>
      <c r="L531" s="12" t="s">
        <v>54</v>
      </c>
      <c r="M531" s="12"/>
      <c r="N531" s="309"/>
      <c r="O531" s="97">
        <v>6.5</v>
      </c>
      <c r="P531" s="98">
        <f t="shared" si="50"/>
        <v>0</v>
      </c>
    </row>
    <row r="532" spans="1:26" x14ac:dyDescent="0.25">
      <c r="A532" s="909"/>
      <c r="B532" s="909"/>
      <c r="C532" s="606">
        <v>-400</v>
      </c>
      <c r="D532" s="49" t="s">
        <v>54</v>
      </c>
      <c r="E532" s="13"/>
      <c r="F532" s="309"/>
      <c r="G532" s="97">
        <v>6</v>
      </c>
      <c r="H532" s="99">
        <f t="shared" si="49"/>
        <v>0</v>
      </c>
      <c r="I532" s="1204"/>
      <c r="J532" s="994"/>
      <c r="K532" s="601">
        <v>-400</v>
      </c>
      <c r="L532" s="12" t="s">
        <v>54</v>
      </c>
      <c r="M532" s="12"/>
      <c r="N532" s="309"/>
      <c r="O532" s="97">
        <v>7</v>
      </c>
      <c r="P532" s="98">
        <f t="shared" si="50"/>
        <v>0</v>
      </c>
    </row>
    <row r="533" spans="1:26" x14ac:dyDescent="0.25">
      <c r="A533" s="909"/>
      <c r="B533" s="909"/>
      <c r="C533" s="606">
        <v>-500</v>
      </c>
      <c r="D533" s="49" t="s">
        <v>54</v>
      </c>
      <c r="E533" s="13"/>
      <c r="F533" s="309"/>
      <c r="G533" s="97">
        <v>7</v>
      </c>
      <c r="H533" s="99">
        <f t="shared" si="49"/>
        <v>0</v>
      </c>
      <c r="I533" s="1204"/>
      <c r="J533" s="994"/>
      <c r="K533" s="601">
        <v>-500</v>
      </c>
      <c r="L533" s="12" t="s">
        <v>54</v>
      </c>
      <c r="M533" s="12"/>
      <c r="N533" s="309"/>
      <c r="O533" s="97">
        <v>8</v>
      </c>
      <c r="P533" s="98">
        <f t="shared" si="50"/>
        <v>0</v>
      </c>
    </row>
    <row r="534" spans="1:26" s="44" customFormat="1" x14ac:dyDescent="0.25">
      <c r="A534" s="909"/>
      <c r="B534" s="909"/>
      <c r="C534" s="606">
        <v>-700</v>
      </c>
      <c r="D534" s="49" t="s">
        <v>54</v>
      </c>
      <c r="E534" s="13"/>
      <c r="F534" s="309"/>
      <c r="G534" s="97">
        <v>8</v>
      </c>
      <c r="H534" s="99">
        <f t="shared" si="49"/>
        <v>0</v>
      </c>
      <c r="I534" s="1204"/>
      <c r="J534" s="994"/>
      <c r="K534" s="601">
        <v>-700</v>
      </c>
      <c r="L534" s="12" t="s">
        <v>54</v>
      </c>
      <c r="M534" s="12"/>
      <c r="N534" s="309"/>
      <c r="O534" s="97">
        <v>9</v>
      </c>
      <c r="P534" s="98">
        <f t="shared" si="50"/>
        <v>0</v>
      </c>
      <c r="Q534" s="6"/>
      <c r="R534" s="6"/>
    </row>
    <row r="535" spans="1:26" x14ac:dyDescent="0.25">
      <c r="A535" s="909"/>
      <c r="B535" s="909"/>
      <c r="C535" s="606">
        <v>-1000</v>
      </c>
      <c r="D535" s="49" t="s">
        <v>54</v>
      </c>
      <c r="E535" s="13"/>
      <c r="F535" s="309"/>
      <c r="G535" s="97">
        <v>9</v>
      </c>
      <c r="H535" s="99">
        <f t="shared" si="49"/>
        <v>0</v>
      </c>
      <c r="I535" s="1204"/>
      <c r="J535" s="994"/>
      <c r="K535" s="601">
        <v>-1000</v>
      </c>
      <c r="L535" s="12" t="s">
        <v>54</v>
      </c>
      <c r="M535" s="12"/>
      <c r="N535" s="309"/>
      <c r="O535" s="97">
        <v>10</v>
      </c>
      <c r="P535" s="98">
        <f t="shared" si="50"/>
        <v>0</v>
      </c>
    </row>
    <row r="536" spans="1:26" ht="13" x14ac:dyDescent="0.35">
      <c r="A536" s="909"/>
      <c r="B536" s="909"/>
      <c r="C536" s="606">
        <v>-1500</v>
      </c>
      <c r="D536" s="49" t="s">
        <v>54</v>
      </c>
      <c r="E536" s="13"/>
      <c r="F536" s="309"/>
      <c r="G536" s="97">
        <v>10</v>
      </c>
      <c r="H536" s="99">
        <f t="shared" si="49"/>
        <v>0</v>
      </c>
      <c r="I536" s="1204"/>
      <c r="J536" s="994"/>
      <c r="K536" s="601">
        <v>-1500</v>
      </c>
      <c r="L536" s="12" t="s">
        <v>54</v>
      </c>
      <c r="M536" s="12"/>
      <c r="N536" s="309"/>
      <c r="O536" s="97">
        <v>11</v>
      </c>
      <c r="P536" s="98">
        <f t="shared" si="50"/>
        <v>0</v>
      </c>
      <c r="S536" s="52"/>
      <c r="T536" s="52"/>
      <c r="U536" s="52"/>
      <c r="V536" s="52"/>
      <c r="W536" s="52"/>
      <c r="X536" s="52"/>
      <c r="Y536" s="52"/>
      <c r="Z536" s="52"/>
    </row>
    <row r="537" spans="1:26" ht="13" x14ac:dyDescent="0.35">
      <c r="A537" s="909"/>
      <c r="B537" s="909"/>
      <c r="C537" s="696"/>
      <c r="D537" s="54"/>
      <c r="E537" s="54"/>
      <c r="F537" s="9"/>
      <c r="G537" s="20"/>
      <c r="H537" s="99"/>
      <c r="I537" s="1204"/>
      <c r="J537" s="994"/>
      <c r="K537" s="601">
        <v>-2000</v>
      </c>
      <c r="L537" s="12" t="s">
        <v>54</v>
      </c>
      <c r="M537" s="12"/>
      <c r="N537" s="309"/>
      <c r="O537" s="97">
        <v>12</v>
      </c>
      <c r="P537" s="98">
        <f t="shared" si="50"/>
        <v>0</v>
      </c>
      <c r="S537" s="52"/>
      <c r="T537" s="52"/>
      <c r="U537" s="52"/>
      <c r="V537" s="52"/>
      <c r="W537" s="52"/>
      <c r="X537" s="52"/>
      <c r="Y537" s="52"/>
      <c r="Z537" s="52"/>
    </row>
    <row r="538" spans="1:26" ht="12.5" x14ac:dyDescent="0.25">
      <c r="A538" s="1036"/>
      <c r="B538" s="1036"/>
      <c r="C538" s="697"/>
      <c r="D538" s="23"/>
      <c r="E538" s="23"/>
      <c r="F538" s="24"/>
      <c r="G538" s="24"/>
      <c r="H538" s="101"/>
      <c r="I538" s="1237"/>
      <c r="J538" s="996"/>
      <c r="K538" s="601">
        <v>-3000</v>
      </c>
      <c r="L538" s="12" t="s">
        <v>54</v>
      </c>
      <c r="M538" s="12"/>
      <c r="N538" s="309"/>
      <c r="O538" s="97">
        <v>13</v>
      </c>
      <c r="P538" s="98">
        <f t="shared" si="50"/>
        <v>0</v>
      </c>
    </row>
    <row r="539" spans="1:26" ht="13" thickBot="1" x14ac:dyDescent="0.3">
      <c r="B539" s="44"/>
      <c r="C539" s="26" t="s">
        <v>15</v>
      </c>
      <c r="D539" s="27"/>
      <c r="E539" s="27"/>
      <c r="F539" s="32"/>
      <c r="G539" s="48" t="s">
        <v>1</v>
      </c>
      <c r="H539" s="173">
        <f>SUM(H527:H537)</f>
        <v>0</v>
      </c>
      <c r="I539" s="59" t="s">
        <v>15</v>
      </c>
      <c r="J539" s="48"/>
      <c r="K539" s="27"/>
      <c r="L539" s="27"/>
      <c r="M539" s="27"/>
      <c r="N539" s="30" t="s">
        <v>1</v>
      </c>
      <c r="O539" s="40"/>
      <c r="P539" s="171">
        <f>SUM(P527:P538)</f>
        <v>0</v>
      </c>
    </row>
    <row r="540" spans="1:26" ht="12" thickBot="1" x14ac:dyDescent="0.3">
      <c r="A540" s="7"/>
    </row>
    <row r="541" spans="1:26" ht="12.5" x14ac:dyDescent="0.25">
      <c r="C541" s="679" t="s">
        <v>404</v>
      </c>
      <c r="D541" s="3"/>
      <c r="E541" s="3"/>
      <c r="F541" s="3"/>
      <c r="G541" s="3"/>
      <c r="H541" s="4"/>
    </row>
    <row r="542" spans="1:26" ht="13" x14ac:dyDescent="0.3">
      <c r="A542" s="411"/>
      <c r="B542" s="394"/>
      <c r="C542" s="639"/>
      <c r="H542" s="8"/>
    </row>
    <row r="543" spans="1:26" ht="20" x14ac:dyDescent="0.25">
      <c r="A543" s="395"/>
      <c r="B543" s="395"/>
      <c r="C543" s="34" t="s">
        <v>38</v>
      </c>
      <c r="D543" s="79" t="s">
        <v>3</v>
      </c>
      <c r="E543" s="79"/>
      <c r="F543" s="130" t="s">
        <v>40</v>
      </c>
      <c r="G543" s="123" t="s">
        <v>41</v>
      </c>
      <c r="H543" s="125" t="s">
        <v>5</v>
      </c>
    </row>
    <row r="544" spans="1:26" x14ac:dyDescent="0.25">
      <c r="A544" s="909"/>
      <c r="B544" s="909"/>
      <c r="C544" s="606">
        <v>-35</v>
      </c>
      <c r="D544" s="1214" t="s">
        <v>55</v>
      </c>
      <c r="E544" s="1215"/>
      <c r="F544" s="309"/>
      <c r="G544" s="97">
        <v>0.9</v>
      </c>
      <c r="H544" s="98">
        <f t="shared" ref="H544:H555" si="51">F544*G544</f>
        <v>0</v>
      </c>
    </row>
    <row r="545" spans="1:8" x14ac:dyDescent="0.25">
      <c r="A545" s="909"/>
      <c r="B545" s="909"/>
      <c r="C545" s="606">
        <v>-50</v>
      </c>
      <c r="D545" s="12" t="s">
        <v>57</v>
      </c>
      <c r="E545" s="12"/>
      <c r="F545" s="309"/>
      <c r="G545" s="97">
        <v>1</v>
      </c>
      <c r="H545" s="98">
        <f t="shared" si="51"/>
        <v>0</v>
      </c>
    </row>
    <row r="546" spans="1:8" x14ac:dyDescent="0.25">
      <c r="A546" s="909"/>
      <c r="B546" s="909"/>
      <c r="C546" s="606">
        <v>-70</v>
      </c>
      <c r="D546" s="12" t="s">
        <v>57</v>
      </c>
      <c r="E546" s="12"/>
      <c r="F546" s="309"/>
      <c r="G546" s="97">
        <v>1.5</v>
      </c>
      <c r="H546" s="98">
        <f t="shared" si="51"/>
        <v>0</v>
      </c>
    </row>
    <row r="547" spans="1:8" x14ac:dyDescent="0.25">
      <c r="A547" s="909"/>
      <c r="B547" s="909"/>
      <c r="C547" s="606">
        <v>-100</v>
      </c>
      <c r="D547" s="12" t="s">
        <v>57</v>
      </c>
      <c r="E547" s="12"/>
      <c r="F547" s="309"/>
      <c r="G547" s="97">
        <v>2</v>
      </c>
      <c r="H547" s="98">
        <f t="shared" si="51"/>
        <v>0</v>
      </c>
    </row>
    <row r="548" spans="1:8" x14ac:dyDescent="0.25">
      <c r="A548" s="909"/>
      <c r="B548" s="909"/>
      <c r="C548" s="606">
        <v>-150</v>
      </c>
      <c r="D548" s="12" t="s">
        <v>57</v>
      </c>
      <c r="E548" s="12"/>
      <c r="F548" s="309"/>
      <c r="G548" s="97">
        <v>2.5</v>
      </c>
      <c r="H548" s="98">
        <f t="shared" si="51"/>
        <v>0</v>
      </c>
    </row>
    <row r="549" spans="1:8" x14ac:dyDescent="0.25">
      <c r="A549" s="909"/>
      <c r="B549" s="909"/>
      <c r="C549" s="606">
        <v>-200</v>
      </c>
      <c r="D549" s="12" t="s">
        <v>57</v>
      </c>
      <c r="E549" s="12"/>
      <c r="F549" s="309"/>
      <c r="G549" s="97">
        <v>3</v>
      </c>
      <c r="H549" s="98">
        <f t="shared" si="51"/>
        <v>0</v>
      </c>
    </row>
    <row r="550" spans="1:8" x14ac:dyDescent="0.25">
      <c r="A550" s="909"/>
      <c r="B550" s="909"/>
      <c r="C550" s="606">
        <v>-250</v>
      </c>
      <c r="D550" s="12" t="s">
        <v>57</v>
      </c>
      <c r="E550" s="12"/>
      <c r="F550" s="309"/>
      <c r="G550" s="97">
        <v>3.5</v>
      </c>
      <c r="H550" s="98">
        <f t="shared" si="51"/>
        <v>0</v>
      </c>
    </row>
    <row r="551" spans="1:8" x14ac:dyDescent="0.25">
      <c r="A551" s="909"/>
      <c r="B551" s="909"/>
      <c r="C551" s="606">
        <v>-300</v>
      </c>
      <c r="D551" s="12" t="s">
        <v>57</v>
      </c>
      <c r="E551" s="12"/>
      <c r="F551" s="309"/>
      <c r="G551" s="97">
        <v>4</v>
      </c>
      <c r="H551" s="98">
        <f t="shared" si="51"/>
        <v>0</v>
      </c>
    </row>
    <row r="552" spans="1:8" x14ac:dyDescent="0.25">
      <c r="A552" s="909"/>
      <c r="B552" s="909"/>
      <c r="C552" s="606">
        <v>-400</v>
      </c>
      <c r="D552" s="12" t="s">
        <v>57</v>
      </c>
      <c r="E552" s="12"/>
      <c r="F552" s="309"/>
      <c r="G552" s="97">
        <v>4.5</v>
      </c>
      <c r="H552" s="98">
        <f t="shared" si="51"/>
        <v>0</v>
      </c>
    </row>
    <row r="553" spans="1:8" x14ac:dyDescent="0.25">
      <c r="A553" s="909"/>
      <c r="B553" s="909"/>
      <c r="C553" s="606">
        <v>-500</v>
      </c>
      <c r="D553" s="12" t="s">
        <v>57</v>
      </c>
      <c r="E553" s="12"/>
      <c r="F553" s="309"/>
      <c r="G553" s="97">
        <v>5</v>
      </c>
      <c r="H553" s="98">
        <f t="shared" si="51"/>
        <v>0</v>
      </c>
    </row>
    <row r="554" spans="1:8" x14ac:dyDescent="0.25">
      <c r="A554" s="909"/>
      <c r="B554" s="909"/>
      <c r="C554" s="606">
        <v>-700</v>
      </c>
      <c r="D554" s="12" t="s">
        <v>57</v>
      </c>
      <c r="E554" s="12"/>
      <c r="F554" s="309"/>
      <c r="G554" s="97">
        <v>6</v>
      </c>
      <c r="H554" s="98">
        <f t="shared" si="51"/>
        <v>0</v>
      </c>
    </row>
    <row r="555" spans="1:8" x14ac:dyDescent="0.25">
      <c r="A555" s="909"/>
      <c r="B555" s="909"/>
      <c r="C555" s="606">
        <v>-1000</v>
      </c>
      <c r="D555" s="57" t="s">
        <v>57</v>
      </c>
      <c r="E555" s="57"/>
      <c r="F555" s="309"/>
      <c r="G555" s="97">
        <v>7</v>
      </c>
      <c r="H555" s="98">
        <f t="shared" si="51"/>
        <v>0</v>
      </c>
    </row>
    <row r="556" spans="1:8" ht="12" thickBot="1" x14ac:dyDescent="0.3">
      <c r="A556" s="393"/>
      <c r="B556" s="394"/>
      <c r="C556" s="26" t="s">
        <v>19</v>
      </c>
      <c r="D556" s="27"/>
      <c r="E556" s="27"/>
      <c r="F556" s="32"/>
      <c r="G556" s="48" t="s">
        <v>1</v>
      </c>
      <c r="H556" s="173">
        <f>SUM(H544:H555)</f>
        <v>0</v>
      </c>
    </row>
    <row r="557" spans="1:8" x14ac:dyDescent="0.25">
      <c r="A557" s="44"/>
      <c r="B557" s="44"/>
      <c r="C557" s="44"/>
      <c r="D557" s="44"/>
      <c r="E557" s="44"/>
      <c r="F557" s="44"/>
      <c r="G557" s="44"/>
      <c r="H557" s="202"/>
    </row>
    <row r="558" spans="1:8" x14ac:dyDescent="0.25">
      <c r="A558" s="44"/>
      <c r="B558" s="44"/>
      <c r="C558" s="44"/>
      <c r="D558" s="44"/>
      <c r="E558" s="44"/>
      <c r="F558" s="44"/>
      <c r="G558" s="44"/>
      <c r="H558" s="202"/>
    </row>
    <row r="559" spans="1:8" x14ac:dyDescent="0.25">
      <c r="A559" s="44"/>
      <c r="B559" s="44"/>
      <c r="C559" s="44"/>
      <c r="D559" s="44"/>
      <c r="E559" s="44"/>
      <c r="F559" s="44"/>
      <c r="G559" s="44"/>
      <c r="H559" s="202"/>
    </row>
    <row r="560" spans="1:8" x14ac:dyDescent="0.25">
      <c r="A560" s="44"/>
      <c r="B560" s="44"/>
      <c r="C560" s="44"/>
      <c r="D560" s="44"/>
      <c r="E560" s="44"/>
      <c r="F560" s="44"/>
      <c r="G560" s="44"/>
      <c r="H560" s="202"/>
    </row>
    <row r="561" spans="1:19" x14ac:dyDescent="0.25">
      <c r="A561" s="44"/>
      <c r="B561" s="44"/>
      <c r="C561" s="44"/>
      <c r="D561" s="44"/>
      <c r="E561" s="44"/>
      <c r="F561" s="44"/>
      <c r="G561" s="44"/>
      <c r="H561" s="202"/>
    </row>
    <row r="562" spans="1:19" x14ac:dyDescent="0.25">
      <c r="A562" s="44"/>
      <c r="B562" s="44"/>
      <c r="C562" s="44"/>
      <c r="D562" s="44"/>
      <c r="E562" s="44"/>
      <c r="F562" s="44"/>
      <c r="G562" s="44"/>
      <c r="H562" s="202"/>
      <c r="I562" s="215" t="s">
        <v>219</v>
      </c>
    </row>
    <row r="563" spans="1:19" ht="11.25" customHeight="1" thickBot="1" x14ac:dyDescent="0.3">
      <c r="A563" s="44"/>
      <c r="B563" s="44"/>
      <c r="C563" s="44"/>
      <c r="D563" s="44"/>
      <c r="E563" s="44"/>
      <c r="F563" s="44"/>
      <c r="G563" s="61"/>
      <c r="H563" s="202"/>
      <c r="I563" s="44"/>
      <c r="J563" s="61"/>
      <c r="K563" s="44"/>
      <c r="L563" s="44"/>
      <c r="M563" s="61"/>
      <c r="N563" s="44"/>
      <c r="O563" s="44"/>
      <c r="P563" s="202"/>
    </row>
    <row r="564" spans="1:19" ht="12.75" customHeight="1" thickBot="1" x14ac:dyDescent="0.3">
      <c r="A564" s="1216" t="s">
        <v>381</v>
      </c>
      <c r="B564" s="1217"/>
      <c r="C564" s="1217"/>
      <c r="D564" s="1217"/>
      <c r="E564" s="1217"/>
      <c r="F564" s="1218" t="s">
        <v>297</v>
      </c>
      <c r="G564" s="1217"/>
      <c r="H564" s="1219"/>
      <c r="I564" s="1235" t="s">
        <v>298</v>
      </c>
      <c r="J564" s="1236"/>
      <c r="K564" s="1236"/>
      <c r="L564" s="932" t="s">
        <v>299</v>
      </c>
      <c r="M564" s="932"/>
      <c r="N564" s="933"/>
      <c r="O564" s="44"/>
      <c r="P564" s="44"/>
      <c r="Q564" s="202"/>
    </row>
    <row r="565" spans="1:19" ht="12.75" customHeight="1" x14ac:dyDescent="0.25">
      <c r="A565" s="1174"/>
      <c r="B565" s="1175"/>
      <c r="C565" s="1184"/>
      <c r="D565" s="1184"/>
      <c r="E565" s="1184"/>
      <c r="F565" s="1183"/>
      <c r="G565" s="1184"/>
      <c r="H565" s="1220"/>
      <c r="I565" s="1235"/>
      <c r="J565" s="1236"/>
      <c r="K565" s="1236"/>
      <c r="L565" s="935"/>
      <c r="M565" s="935"/>
      <c r="N565" s="936"/>
      <c r="O565" s="44"/>
      <c r="P565" s="44"/>
      <c r="Q565" s="202"/>
    </row>
    <row r="566" spans="1:19" ht="23" x14ac:dyDescent="0.25">
      <c r="A566" s="685"/>
      <c r="B566" s="703"/>
      <c r="C566" s="587" t="s">
        <v>38</v>
      </c>
      <c r="D566" s="1064" t="s">
        <v>3</v>
      </c>
      <c r="E566" s="1065"/>
      <c r="F566" s="591" t="s">
        <v>40</v>
      </c>
      <c r="G566" s="585" t="s">
        <v>41</v>
      </c>
      <c r="H566" s="585" t="s">
        <v>5</v>
      </c>
      <c r="I566" s="19" t="s">
        <v>40</v>
      </c>
      <c r="J566" s="122" t="s">
        <v>41</v>
      </c>
      <c r="K566" s="122" t="s">
        <v>109</v>
      </c>
      <c r="L566" s="587" t="s">
        <v>290</v>
      </c>
      <c r="M566" s="77" t="s">
        <v>125</v>
      </c>
      <c r="N566" s="125" t="s">
        <v>5</v>
      </c>
      <c r="O566" s="83"/>
      <c r="P566" s="83"/>
      <c r="Q566" s="83"/>
      <c r="R566" s="83"/>
      <c r="S566" s="83"/>
    </row>
    <row r="567" spans="1:19" x14ac:dyDescent="0.25">
      <c r="A567" s="908"/>
      <c r="B567" s="994"/>
      <c r="C567" s="702">
        <v>-15</v>
      </c>
      <c r="D567" s="9" t="s">
        <v>56</v>
      </c>
      <c r="E567" s="49"/>
      <c r="F567" s="309"/>
      <c r="G567" s="97">
        <v>0.9</v>
      </c>
      <c r="H567" s="97">
        <f t="shared" ref="H567:H572" si="52">F567*G567</f>
        <v>0</v>
      </c>
      <c r="I567" s="309"/>
      <c r="J567" s="97">
        <v>1.1000000000000001</v>
      </c>
      <c r="K567" s="97">
        <f t="shared" ref="K567:K572" si="53">I567*J567</f>
        <v>0</v>
      </c>
      <c r="L567" s="314"/>
      <c r="M567" s="294">
        <v>0.15</v>
      </c>
      <c r="N567" s="296">
        <f t="shared" ref="N567:N572" si="54">L567*M567</f>
        <v>0</v>
      </c>
      <c r="O567" s="80"/>
      <c r="P567" s="80"/>
      <c r="Q567" s="202"/>
    </row>
    <row r="568" spans="1:19" x14ac:dyDescent="0.25">
      <c r="A568" s="908"/>
      <c r="B568" s="994"/>
      <c r="C568" s="702">
        <v>-35</v>
      </c>
      <c r="D568" s="12" t="s">
        <v>58</v>
      </c>
      <c r="E568" s="12"/>
      <c r="F568" s="309"/>
      <c r="G568" s="97">
        <v>1</v>
      </c>
      <c r="H568" s="97">
        <f t="shared" si="52"/>
        <v>0</v>
      </c>
      <c r="I568" s="309"/>
      <c r="J568" s="97">
        <v>1.2</v>
      </c>
      <c r="K568" s="97">
        <f t="shared" si="53"/>
        <v>0</v>
      </c>
      <c r="L568" s="314"/>
      <c r="M568" s="295">
        <v>0.25</v>
      </c>
      <c r="N568" s="296">
        <f t="shared" si="54"/>
        <v>0</v>
      </c>
      <c r="O568" s="204"/>
      <c r="P568" s="211"/>
      <c r="Q568" s="202"/>
    </row>
    <row r="569" spans="1:19" x14ac:dyDescent="0.25">
      <c r="A569" s="908"/>
      <c r="B569" s="994"/>
      <c r="C569" s="702">
        <v>-60</v>
      </c>
      <c r="D569" s="12" t="s">
        <v>58</v>
      </c>
      <c r="E569" s="12"/>
      <c r="F569" s="309"/>
      <c r="G569" s="97">
        <v>1.5</v>
      </c>
      <c r="H569" s="97">
        <f t="shared" si="52"/>
        <v>0</v>
      </c>
      <c r="I569" s="309"/>
      <c r="J569" s="97">
        <v>1.7</v>
      </c>
      <c r="K569" s="97">
        <f t="shared" si="53"/>
        <v>0</v>
      </c>
      <c r="L569" s="314"/>
      <c r="M569" s="127">
        <v>0.75</v>
      </c>
      <c r="N569" s="296">
        <f t="shared" si="54"/>
        <v>0</v>
      </c>
      <c r="O569" s="44"/>
      <c r="P569" s="44"/>
      <c r="Q569" s="202"/>
    </row>
    <row r="570" spans="1:19" x14ac:dyDescent="0.25">
      <c r="A570" s="908"/>
      <c r="B570" s="994"/>
      <c r="C570" s="702">
        <v>-100</v>
      </c>
      <c r="D570" s="12" t="s">
        <v>58</v>
      </c>
      <c r="E570" s="12"/>
      <c r="F570" s="309"/>
      <c r="G570" s="97">
        <v>2</v>
      </c>
      <c r="H570" s="97">
        <f t="shared" si="52"/>
        <v>0</v>
      </c>
      <c r="I570" s="309"/>
      <c r="J570" s="97">
        <v>2.2000000000000002</v>
      </c>
      <c r="K570" s="97">
        <f t="shared" si="53"/>
        <v>0</v>
      </c>
      <c r="L570" s="314"/>
      <c r="M570" s="127">
        <v>1.25</v>
      </c>
      <c r="N570" s="296">
        <f t="shared" si="54"/>
        <v>0</v>
      </c>
      <c r="O570" s="44"/>
      <c r="P570" s="44"/>
      <c r="Q570" s="202"/>
    </row>
    <row r="571" spans="1:19" x14ac:dyDescent="0.25">
      <c r="A571" s="908"/>
      <c r="B571" s="994"/>
      <c r="C571" s="702">
        <v>-150</v>
      </c>
      <c r="D571" s="12" t="s">
        <v>58</v>
      </c>
      <c r="E571" s="12"/>
      <c r="F571" s="309"/>
      <c r="G571" s="97">
        <v>2.5</v>
      </c>
      <c r="H571" s="97">
        <f t="shared" si="52"/>
        <v>0</v>
      </c>
      <c r="I571" s="309"/>
      <c r="J571" s="97">
        <v>2.7</v>
      </c>
      <c r="K571" s="97">
        <f t="shared" si="53"/>
        <v>0</v>
      </c>
      <c r="L571" s="314"/>
      <c r="M571" s="127">
        <v>1.75</v>
      </c>
      <c r="N571" s="296">
        <f t="shared" si="54"/>
        <v>0</v>
      </c>
      <c r="O571" s="44"/>
      <c r="P571" s="44"/>
      <c r="Q571" s="202"/>
    </row>
    <row r="572" spans="1:19" x14ac:dyDescent="0.25">
      <c r="A572" s="995"/>
      <c r="B572" s="996"/>
      <c r="C572" s="702">
        <v>-200</v>
      </c>
      <c r="D572" s="49" t="s">
        <v>58</v>
      </c>
      <c r="E572" s="12"/>
      <c r="F572" s="309"/>
      <c r="G572" s="97">
        <v>3</v>
      </c>
      <c r="H572" s="97">
        <f t="shared" si="52"/>
        <v>0</v>
      </c>
      <c r="I572" s="309"/>
      <c r="J572" s="97">
        <v>3.2</v>
      </c>
      <c r="K572" s="97">
        <f t="shared" si="53"/>
        <v>0</v>
      </c>
      <c r="L572" s="314"/>
      <c r="M572" s="127">
        <v>2.25</v>
      </c>
      <c r="N572" s="296">
        <f t="shared" si="54"/>
        <v>0</v>
      </c>
      <c r="O572" s="44"/>
      <c r="P572" s="202"/>
    </row>
    <row r="573" spans="1:19" x14ac:dyDescent="0.25">
      <c r="A573" s="213"/>
      <c r="B573" s="180"/>
      <c r="C573" s="204"/>
      <c r="F573" s="180"/>
      <c r="G573" s="148"/>
      <c r="H573" s="148"/>
      <c r="I573" s="180"/>
      <c r="J573" s="148"/>
      <c r="K573" s="705"/>
      <c r="L573" s="44"/>
      <c r="M573" s="44"/>
      <c r="N573" s="60"/>
      <c r="O573" s="44"/>
      <c r="P573" s="202"/>
    </row>
    <row r="574" spans="1:19" ht="12.75" customHeight="1" x14ac:dyDescent="0.25">
      <c r="A574" s="1210" t="s">
        <v>314</v>
      </c>
      <c r="B574" s="1211"/>
      <c r="C574" s="1211"/>
      <c r="D574" s="1211"/>
      <c r="E574" s="1211"/>
      <c r="F574" s="708"/>
      <c r="G574" s="561"/>
      <c r="H574" s="709"/>
      <c r="I574" s="44"/>
      <c r="J574" s="44"/>
      <c r="K574" s="706"/>
      <c r="L574" s="44"/>
      <c r="M574" s="44"/>
      <c r="N574" s="60"/>
      <c r="O574" s="44"/>
      <c r="P574" s="202"/>
    </row>
    <row r="575" spans="1:19" ht="12.75" customHeight="1" x14ac:dyDescent="0.25">
      <c r="A575" s="1212"/>
      <c r="B575" s="1213"/>
      <c r="C575" s="1213"/>
      <c r="D575" s="1213"/>
      <c r="E575" s="1213"/>
      <c r="F575" s="309"/>
      <c r="G575" s="97">
        <v>0.9</v>
      </c>
      <c r="H575" s="97">
        <f>F575*G575</f>
        <v>0</v>
      </c>
      <c r="I575" s="44"/>
      <c r="J575" s="44"/>
      <c r="K575" s="706"/>
      <c r="L575" s="44"/>
      <c r="M575" s="44"/>
      <c r="N575" s="60"/>
      <c r="O575" s="44"/>
      <c r="P575" s="202"/>
    </row>
    <row r="576" spans="1:19" ht="12.5" x14ac:dyDescent="0.25">
      <c r="A576" s="251"/>
      <c r="C576"/>
      <c r="D576" s="80"/>
      <c r="E576" s="252"/>
      <c r="F576" s="253"/>
      <c r="G576" s="148"/>
      <c r="H576" s="148"/>
      <c r="I576" s="44"/>
      <c r="J576" s="44"/>
      <c r="K576" s="706"/>
      <c r="L576" s="44"/>
      <c r="M576" s="44"/>
      <c r="N576" s="60"/>
      <c r="O576" s="44"/>
      <c r="P576" s="202"/>
    </row>
    <row r="577" spans="1:16" x14ac:dyDescent="0.25">
      <c r="A577" s="603"/>
      <c r="B577" s="604"/>
      <c r="C577" s="604"/>
      <c r="D577" s="604"/>
      <c r="E577" s="604"/>
      <c r="F577" s="604"/>
      <c r="G577" s="604"/>
      <c r="H577" s="604"/>
      <c r="I577" s="44"/>
      <c r="J577" s="44"/>
      <c r="K577" s="706"/>
      <c r="L577" s="44"/>
      <c r="M577" s="44"/>
      <c r="N577" s="60"/>
      <c r="O577" s="44"/>
      <c r="P577" s="202"/>
    </row>
    <row r="578" spans="1:16" x14ac:dyDescent="0.25">
      <c r="A578" s="55"/>
      <c r="D578" s="44"/>
      <c r="E578" s="44"/>
      <c r="F578" s="44"/>
      <c r="I578" s="44"/>
      <c r="J578" s="44"/>
      <c r="K578" s="706"/>
      <c r="L578" s="44"/>
      <c r="M578" s="44"/>
      <c r="N578" s="60"/>
      <c r="O578" s="44"/>
      <c r="P578" s="202"/>
    </row>
    <row r="579" spans="1:16" x14ac:dyDescent="0.25">
      <c r="A579" s="513"/>
      <c r="B579" s="393"/>
      <c r="C579" s="992"/>
      <c r="D579" s="992"/>
      <c r="E579" s="992"/>
      <c r="F579" s="413"/>
      <c r="G579" s="396"/>
      <c r="H579" s="396"/>
      <c r="I579" s="44"/>
      <c r="J579" s="44"/>
      <c r="K579" s="706"/>
      <c r="L579" s="44"/>
      <c r="M579" s="44"/>
      <c r="N579" s="60"/>
      <c r="O579" s="44"/>
      <c r="P579" s="202"/>
    </row>
    <row r="580" spans="1:16" x14ac:dyDescent="0.25">
      <c r="A580" s="908"/>
      <c r="B580" s="909"/>
      <c r="C580" s="393"/>
      <c r="D580" s="393"/>
      <c r="E580" s="393"/>
      <c r="F580" s="510"/>
      <c r="G580" s="511"/>
      <c r="H580" s="511"/>
      <c r="I580" s="44"/>
      <c r="J580" s="44"/>
      <c r="K580" s="706"/>
      <c r="L580" s="44"/>
      <c r="M580" s="44"/>
      <c r="N580" s="60"/>
      <c r="O580" s="44"/>
      <c r="P580" s="202"/>
    </row>
    <row r="581" spans="1:16" x14ac:dyDescent="0.25">
      <c r="A581" s="908"/>
      <c r="B581" s="909"/>
      <c r="C581" s="393"/>
      <c r="D581" s="393"/>
      <c r="E581" s="393"/>
      <c r="F581" s="510"/>
      <c r="G581" s="511"/>
      <c r="H581" s="511"/>
      <c r="I581" s="44"/>
      <c r="J581" s="44"/>
      <c r="K581" s="706"/>
      <c r="L581" s="44"/>
      <c r="M581" s="44"/>
      <c r="N581" s="60"/>
      <c r="O581" s="44"/>
      <c r="P581" s="202"/>
    </row>
    <row r="582" spans="1:16" x14ac:dyDescent="0.25">
      <c r="A582" s="908"/>
      <c r="B582" s="909"/>
      <c r="C582" s="393"/>
      <c r="D582" s="393"/>
      <c r="E582" s="393"/>
      <c r="F582" s="537"/>
      <c r="G582" s="512"/>
      <c r="H582" s="393"/>
      <c r="I582" s="44"/>
      <c r="J582" s="44"/>
      <c r="K582" s="706"/>
      <c r="L582" s="44"/>
      <c r="M582" s="44"/>
      <c r="N582" s="60"/>
      <c r="O582" s="44"/>
      <c r="P582" s="202"/>
    </row>
    <row r="583" spans="1:16" ht="12.5" x14ac:dyDescent="0.25">
      <c r="A583" s="514"/>
      <c r="B583" s="393"/>
      <c r="C583" s="393"/>
      <c r="D583" s="393"/>
      <c r="E583" s="401"/>
      <c r="F583" s="537"/>
      <c r="G583" s="512"/>
      <c r="H583" s="393"/>
      <c r="I583" s="44"/>
      <c r="J583" s="44"/>
      <c r="K583" s="706"/>
      <c r="L583" s="44"/>
      <c r="M583" s="44"/>
      <c r="N583" s="60"/>
      <c r="O583" s="44"/>
      <c r="P583" s="202"/>
    </row>
    <row r="584" spans="1:16" x14ac:dyDescent="0.25">
      <c r="A584" s="514"/>
      <c r="B584" s="393"/>
      <c r="C584" s="393"/>
      <c r="D584" s="393"/>
      <c r="E584" s="393"/>
      <c r="F584" s="569"/>
      <c r="G584" s="569"/>
      <c r="H584" s="569"/>
      <c r="I584" s="44"/>
      <c r="J584" s="44"/>
      <c r="K584" s="706"/>
      <c r="L584" s="44"/>
      <c r="M584" s="44"/>
      <c r="N584" s="60"/>
      <c r="O584" s="44"/>
      <c r="P584" s="202"/>
    </row>
    <row r="585" spans="1:16" ht="12" thickBot="1" x14ac:dyDescent="0.3">
      <c r="A585" s="261"/>
      <c r="B585" s="27"/>
      <c r="C585" s="27" t="s">
        <v>15</v>
      </c>
      <c r="D585" s="27"/>
      <c r="E585" s="27"/>
      <c r="F585" s="50"/>
      <c r="G585" s="48"/>
      <c r="H585" s="707">
        <f>SUM(H567:H584)</f>
        <v>0</v>
      </c>
      <c r="I585" s="30"/>
      <c r="J585" s="27"/>
      <c r="K585" s="704">
        <f>SUM(K567:K584)</f>
        <v>0</v>
      </c>
      <c r="L585" s="1120"/>
      <c r="M585" s="1230"/>
      <c r="N585" s="299">
        <f>SUM(N567:N584)</f>
        <v>0</v>
      </c>
      <c r="O585" s="44"/>
      <c r="P585" s="202"/>
    </row>
    <row r="586" spans="1:16" x14ac:dyDescent="0.25">
      <c r="A586" s="44"/>
      <c r="B586" s="44"/>
      <c r="C586" s="44"/>
      <c r="D586" s="44"/>
      <c r="E586" s="44"/>
      <c r="F586" s="44"/>
      <c r="G586" s="44"/>
      <c r="H586" s="202"/>
      <c r="I586" s="44"/>
      <c r="J586" s="44"/>
      <c r="K586" s="250"/>
      <c r="L586" s="44"/>
      <c r="M586" s="44"/>
      <c r="N586" s="44"/>
      <c r="O586" s="44"/>
      <c r="P586" s="202"/>
    </row>
    <row r="587" spans="1:16" x14ac:dyDescent="0.25">
      <c r="A587" s="44"/>
      <c r="B587" s="44"/>
      <c r="C587" s="44"/>
      <c r="D587" s="44"/>
      <c r="E587" s="44"/>
      <c r="F587" s="44"/>
      <c r="G587" s="44"/>
      <c r="H587" s="202"/>
      <c r="I587" s="44"/>
      <c r="J587" s="44"/>
      <c r="K587" s="250"/>
      <c r="L587" s="44"/>
      <c r="M587" s="44"/>
      <c r="N587" s="44"/>
      <c r="O587" s="44"/>
      <c r="P587" s="202"/>
    </row>
    <row r="588" spans="1:16" x14ac:dyDescent="0.25">
      <c r="A588" s="44"/>
      <c r="B588" s="44"/>
      <c r="C588" s="44"/>
      <c r="D588" s="44"/>
      <c r="E588" s="44"/>
      <c r="F588" s="44"/>
      <c r="G588" s="44"/>
      <c r="H588" s="202"/>
      <c r="I588" s="44"/>
      <c r="J588" s="44"/>
      <c r="K588" s="250"/>
      <c r="L588" s="44"/>
      <c r="M588" s="44"/>
      <c r="N588" s="44"/>
      <c r="O588" s="44"/>
      <c r="P588" s="202"/>
    </row>
    <row r="589" spans="1:16" x14ac:dyDescent="0.25">
      <c r="A589" s="44"/>
      <c r="B589" s="44"/>
      <c r="C589" s="44"/>
      <c r="D589" s="44"/>
      <c r="E589" s="44"/>
      <c r="F589" s="44"/>
      <c r="G589" s="44"/>
      <c r="H589" s="202"/>
      <c r="I589" s="44"/>
      <c r="J589" s="44"/>
      <c r="K589" s="250"/>
      <c r="L589" s="44"/>
      <c r="M589" s="44"/>
      <c r="N589" s="44"/>
      <c r="O589" s="44"/>
      <c r="P589" s="202"/>
    </row>
    <row r="590" spans="1:16" x14ac:dyDescent="0.25">
      <c r="A590" s="44"/>
      <c r="B590" s="44"/>
      <c r="C590" s="44"/>
      <c r="D590" s="44"/>
      <c r="E590" s="44"/>
      <c r="F590" s="44"/>
      <c r="G590" s="44"/>
      <c r="H590" s="202"/>
      <c r="I590" s="44"/>
      <c r="J590" s="44"/>
      <c r="K590" s="250"/>
      <c r="L590" s="44"/>
      <c r="M590" s="44"/>
      <c r="N590" s="44"/>
      <c r="O590" s="44"/>
      <c r="P590" s="202"/>
    </row>
    <row r="591" spans="1:16" x14ac:dyDescent="0.25">
      <c r="A591" s="44"/>
      <c r="B591" s="44"/>
      <c r="C591" s="44"/>
      <c r="D591" s="44"/>
      <c r="E591" s="44"/>
      <c r="F591" s="44"/>
      <c r="G591" s="44"/>
      <c r="H591" s="202"/>
      <c r="I591" s="44"/>
      <c r="J591" s="44"/>
      <c r="K591" s="250"/>
      <c r="L591" s="44"/>
      <c r="M591" s="44"/>
      <c r="N591" s="44"/>
      <c r="O591" s="44"/>
      <c r="P591" s="202"/>
    </row>
    <row r="592" spans="1:16" x14ac:dyDescent="0.25">
      <c r="A592" s="44"/>
      <c r="B592" s="44"/>
      <c r="C592" s="44"/>
      <c r="D592" s="44"/>
      <c r="E592" s="44"/>
      <c r="F592" s="44"/>
      <c r="G592" s="44"/>
      <c r="H592" s="202"/>
      <c r="I592" s="256" t="s">
        <v>219</v>
      </c>
      <c r="J592" s="44"/>
      <c r="K592" s="44"/>
      <c r="L592" s="44"/>
      <c r="M592" s="44"/>
      <c r="N592" s="44"/>
      <c r="O592" s="44"/>
      <c r="P592" s="202"/>
    </row>
    <row r="593" spans="1:18" ht="12" customHeight="1" x14ac:dyDescent="0.25"/>
    <row r="594" spans="1:18" ht="12" customHeight="1" x14ac:dyDescent="0.25"/>
    <row r="595" spans="1:18" ht="12" customHeight="1" x14ac:dyDescent="0.25"/>
    <row r="596" spans="1:18" ht="12" customHeight="1" x14ac:dyDescent="0.25"/>
    <row r="597" spans="1:18" ht="24" customHeight="1" thickBot="1" x14ac:dyDescent="0.3"/>
    <row r="598" spans="1:18" ht="12.75" customHeight="1" x14ac:dyDescent="0.3">
      <c r="B598" s="159"/>
      <c r="C598" s="531" t="s">
        <v>400</v>
      </c>
      <c r="D598" s="532"/>
      <c r="E598" s="533"/>
      <c r="F598" s="533"/>
      <c r="G598" s="1231" t="s">
        <v>171</v>
      </c>
      <c r="H598" s="1231"/>
      <c r="I598" s="1231"/>
      <c r="J598" s="1232"/>
      <c r="K598" s="719"/>
      <c r="L598" s="717"/>
      <c r="M598" s="717"/>
      <c r="N598" s="717"/>
      <c r="O598" s="718"/>
      <c r="P598" s="202"/>
    </row>
    <row r="599" spans="1:18" ht="13" x14ac:dyDescent="0.3">
      <c r="A599" s="583"/>
      <c r="B599" s="583"/>
      <c r="C599" s="534"/>
      <c r="D599" s="583"/>
      <c r="E599" s="583"/>
      <c r="F599" s="583"/>
      <c r="G599" s="1233"/>
      <c r="H599" s="1233"/>
      <c r="I599" s="1233"/>
      <c r="J599" s="1234"/>
      <c r="K599" s="1221" t="s">
        <v>168</v>
      </c>
      <c r="L599" s="1222"/>
      <c r="M599" s="1222"/>
      <c r="N599" s="1222"/>
      <c r="O599" s="1223"/>
      <c r="P599" s="202"/>
    </row>
    <row r="600" spans="1:18" ht="13" x14ac:dyDescent="0.3">
      <c r="A600" s="710"/>
      <c r="B600" s="710"/>
      <c r="C600" s="534"/>
      <c r="D600" s="583"/>
      <c r="E600" s="583"/>
      <c r="F600" s="583"/>
      <c r="G600" s="1233"/>
      <c r="H600" s="1233"/>
      <c r="I600" s="1233"/>
      <c r="J600" s="1234"/>
      <c r="K600" s="1221"/>
      <c r="L600" s="1222"/>
      <c r="M600" s="1222"/>
      <c r="N600" s="1222"/>
      <c r="O600" s="1223"/>
      <c r="P600" s="202"/>
    </row>
    <row r="601" spans="1:18" x14ac:dyDescent="0.25">
      <c r="A601" s="393"/>
      <c r="B601" s="393"/>
      <c r="C601" s="136" t="s">
        <v>173</v>
      </c>
      <c r="G601" s="1233"/>
      <c r="H601" s="1233"/>
      <c r="I601" s="1233"/>
      <c r="J601" s="1234"/>
      <c r="K601" s="7"/>
      <c r="O601" s="8"/>
      <c r="P601" s="602"/>
      <c r="Q601" s="602"/>
      <c r="R601" s="715"/>
    </row>
    <row r="602" spans="1:18" ht="25" x14ac:dyDescent="0.25">
      <c r="A602" s="1209"/>
      <c r="B602" s="1209"/>
      <c r="C602" s="615" t="s">
        <v>62</v>
      </c>
      <c r="D602" s="294" t="s">
        <v>165</v>
      </c>
      <c r="E602" s="122" t="s">
        <v>21</v>
      </c>
      <c r="F602" s="257" t="s">
        <v>5</v>
      </c>
      <c r="G602" s="294" t="s">
        <v>62</v>
      </c>
      <c r="H602" s="294" t="s">
        <v>165</v>
      </c>
      <c r="I602" s="720" t="s">
        <v>172</v>
      </c>
      <c r="J602" s="8"/>
      <c r="K602" s="1256"/>
      <c r="L602" s="1257"/>
      <c r="M602" s="294" t="s">
        <v>165</v>
      </c>
      <c r="N602" s="122" t="s">
        <v>21</v>
      </c>
      <c r="O602" s="125" t="s">
        <v>5</v>
      </c>
      <c r="P602" s="202"/>
    </row>
    <row r="603" spans="1:18" ht="24" customHeight="1" x14ac:dyDescent="0.25">
      <c r="A603" s="1068"/>
      <c r="B603" s="1068"/>
      <c r="C603" s="711">
        <v>-17</v>
      </c>
      <c r="D603" s="132">
        <f>'Mom4. lattialämmitys'!O7</f>
        <v>0</v>
      </c>
      <c r="E603" s="205">
        <v>3.7999999999999999E-2</v>
      </c>
      <c r="F603" s="207">
        <f>D603*E603</f>
        <v>0</v>
      </c>
      <c r="G603" s="127">
        <v>-17</v>
      </c>
      <c r="H603" s="313"/>
      <c r="I603" s="205">
        <f>H603*E603*30/100</f>
        <v>0</v>
      </c>
      <c r="J603" s="8"/>
      <c r="K603" s="1258"/>
      <c r="L603" s="1259"/>
      <c r="M603" s="132">
        <f>'Mom4. lattialämmitys'!$O$31</f>
        <v>0</v>
      </c>
      <c r="N603" s="127">
        <v>0.12</v>
      </c>
      <c r="O603" s="128">
        <f>M603*N603</f>
        <v>0</v>
      </c>
      <c r="P603" s="202"/>
    </row>
    <row r="604" spans="1:18" ht="12.75" customHeight="1" x14ac:dyDescent="0.25">
      <c r="A604" s="1068"/>
      <c r="B604" s="1068"/>
      <c r="C604" s="711">
        <v>-20</v>
      </c>
      <c r="D604" s="132">
        <f>'Mom4. lattialämmitys'!O8</f>
        <v>0</v>
      </c>
      <c r="E604" s="205">
        <v>0.04</v>
      </c>
      <c r="F604" s="207">
        <f>D604*E604</f>
        <v>0</v>
      </c>
      <c r="G604" s="127">
        <v>-20</v>
      </c>
      <c r="H604" s="313"/>
      <c r="I604" s="205">
        <f>H604*E604*30/100</f>
        <v>0</v>
      </c>
      <c r="J604" s="8"/>
      <c r="K604" s="55"/>
      <c r="L604" s="44"/>
      <c r="M604" s="44" t="s">
        <v>167</v>
      </c>
      <c r="N604" s="44"/>
      <c r="O604" s="60"/>
      <c r="P604" s="202"/>
    </row>
    <row r="605" spans="1:18" ht="12.75" customHeight="1" x14ac:dyDescent="0.25">
      <c r="A605" s="1068"/>
      <c r="B605" s="1068"/>
      <c r="C605" s="711" t="s">
        <v>166</v>
      </c>
      <c r="D605" s="132">
        <f>'Mom4. lattialämmitys'!O9</f>
        <v>0</v>
      </c>
      <c r="E605" s="205">
        <v>7.4999999999999997E-2</v>
      </c>
      <c r="F605" s="207">
        <f>D605*E605</f>
        <v>0</v>
      </c>
      <c r="G605" s="127" t="s">
        <v>166</v>
      </c>
      <c r="H605" s="313"/>
      <c r="I605" s="205">
        <f>H605*E605*30/100</f>
        <v>0</v>
      </c>
      <c r="J605" s="8"/>
      <c r="K605" s="55"/>
      <c r="L605" s="44"/>
      <c r="M605" s="44"/>
      <c r="N605" s="44"/>
      <c r="O605" s="60"/>
      <c r="P605" s="202"/>
    </row>
    <row r="606" spans="1:18" ht="13.5" customHeight="1" x14ac:dyDescent="0.25">
      <c r="A606" s="445"/>
      <c r="B606" s="445"/>
      <c r="C606" s="712"/>
      <c r="D606" s="204"/>
      <c r="E606" s="206"/>
      <c r="F606" s="206"/>
      <c r="G606" s="204"/>
      <c r="H606" s="204"/>
      <c r="I606" s="206"/>
      <c r="J606" s="8"/>
      <c r="K606" s="55"/>
      <c r="L606" s="44"/>
      <c r="M606" s="44"/>
      <c r="N606" s="44"/>
      <c r="O606" s="60"/>
      <c r="P606" s="202"/>
    </row>
    <row r="607" spans="1:18" ht="12.75" customHeight="1" thickBot="1" x14ac:dyDescent="0.3">
      <c r="A607" s="393"/>
      <c r="B607" s="393"/>
      <c r="C607" s="1066" t="s">
        <v>174</v>
      </c>
      <c r="D607" s="1067"/>
      <c r="E607" s="1067"/>
      <c r="F607" s="204"/>
      <c r="G607" s="204"/>
      <c r="H607" s="83"/>
      <c r="I607" s="204"/>
      <c r="J607" s="8"/>
      <c r="K607" s="26" t="s">
        <v>15</v>
      </c>
      <c r="L607" s="27"/>
      <c r="M607" s="27"/>
      <c r="N607" s="30"/>
      <c r="O607" s="716">
        <f>O603</f>
        <v>0</v>
      </c>
      <c r="P607" s="202"/>
    </row>
    <row r="608" spans="1:18" ht="13.5" customHeight="1" x14ac:dyDescent="0.25">
      <c r="A608" s="1209"/>
      <c r="B608" s="1209"/>
      <c r="C608" s="615" t="s">
        <v>62</v>
      </c>
      <c r="D608" s="294" t="s">
        <v>165</v>
      </c>
      <c r="E608" s="122" t="s">
        <v>21</v>
      </c>
      <c r="F608" s="257" t="s">
        <v>5</v>
      </c>
      <c r="G608" s="19" t="s">
        <v>62</v>
      </c>
      <c r="H608" s="294" t="s">
        <v>165</v>
      </c>
      <c r="I608" s="720" t="s">
        <v>172</v>
      </c>
      <c r="J608" s="8"/>
      <c r="K608" s="44"/>
      <c r="L608" s="44"/>
      <c r="M608" s="44"/>
      <c r="N608" s="44"/>
      <c r="O608" s="44"/>
      <c r="P608" s="202"/>
    </row>
    <row r="609" spans="1:16" x14ac:dyDescent="0.25">
      <c r="A609" s="1068"/>
      <c r="B609" s="1068"/>
      <c r="C609" s="711">
        <v>-17</v>
      </c>
      <c r="D609" s="132">
        <f>'Mom4. lattialämmitys'!O19</f>
        <v>0</v>
      </c>
      <c r="E609" s="205">
        <v>3.5000000000000003E-2</v>
      </c>
      <c r="F609" s="207">
        <f>D609*E609</f>
        <v>0</v>
      </c>
      <c r="G609" s="127">
        <v>-17</v>
      </c>
      <c r="H609" s="313"/>
      <c r="I609" s="205">
        <f>H609*E609*30/100</f>
        <v>0</v>
      </c>
      <c r="J609" s="8"/>
      <c r="P609" s="202"/>
    </row>
    <row r="610" spans="1:16" ht="12.75" customHeight="1" x14ac:dyDescent="0.25">
      <c r="A610" s="1068"/>
      <c r="B610" s="1068"/>
      <c r="C610" s="711">
        <v>-20</v>
      </c>
      <c r="D610" s="132">
        <f>'Mom4. lattialämmitys'!O20</f>
        <v>0</v>
      </c>
      <c r="E610" s="205">
        <v>3.7999999999999999E-2</v>
      </c>
      <c r="F610" s="207">
        <f>D610*E610</f>
        <v>0</v>
      </c>
      <c r="G610" s="127">
        <v>-20</v>
      </c>
      <c r="H610" s="313"/>
      <c r="I610" s="205">
        <f>H610*E610*30/100</f>
        <v>0</v>
      </c>
      <c r="J610" s="8"/>
      <c r="P610" s="202"/>
    </row>
    <row r="611" spans="1:16" ht="12" customHeight="1" x14ac:dyDescent="0.25">
      <c r="A611" s="1068"/>
      <c r="B611" s="1068"/>
      <c r="C611" s="711" t="s">
        <v>166</v>
      </c>
      <c r="D611" s="132">
        <f>'Mom4. lattialämmitys'!O21</f>
        <v>0</v>
      </c>
      <c r="E611" s="205">
        <v>0.06</v>
      </c>
      <c r="F611" s="207">
        <f>D611*E611</f>
        <v>0</v>
      </c>
      <c r="G611" s="127" t="s">
        <v>166</v>
      </c>
      <c r="H611" s="313"/>
      <c r="I611" s="205">
        <f>H611*E611*30/100</f>
        <v>0</v>
      </c>
      <c r="J611" s="8"/>
      <c r="O611" s="44"/>
      <c r="P611" s="202"/>
    </row>
    <row r="612" spans="1:16" ht="12" customHeight="1" x14ac:dyDescent="0.25">
      <c r="A612" s="393"/>
      <c r="B612" s="393"/>
      <c r="C612" s="7"/>
      <c r="D612" s="204"/>
      <c r="E612" s="210"/>
      <c r="F612" s="210"/>
      <c r="G612" s="204"/>
      <c r="H612" s="210"/>
      <c r="I612" s="210"/>
      <c r="J612" s="713"/>
      <c r="O612" s="504"/>
      <c r="P612" s="202"/>
    </row>
    <row r="613" spans="1:16" ht="12" thickBot="1" x14ac:dyDescent="0.3">
      <c r="A613" s="393"/>
      <c r="B613" s="394"/>
      <c r="C613" s="59" t="s">
        <v>15</v>
      </c>
      <c r="D613" s="48"/>
      <c r="E613" s="30"/>
      <c r="F613" s="721">
        <f>SUM(F603:F611)</f>
        <v>0</v>
      </c>
      <c r="G613" s="30"/>
      <c r="H613" s="27"/>
      <c r="I613" s="721">
        <f>SUM(I603:I611)</f>
        <v>0</v>
      </c>
      <c r="J613" s="507"/>
    </row>
    <row r="625" spans="1:16" ht="12" customHeight="1" x14ac:dyDescent="0.25"/>
    <row r="633" spans="1:16" x14ac:dyDescent="0.25">
      <c r="A633" s="44"/>
      <c r="B633" s="44"/>
      <c r="C633" s="44"/>
      <c r="D633" s="44"/>
      <c r="E633" s="44"/>
      <c r="F633" s="44"/>
      <c r="G633" s="44"/>
      <c r="H633" s="202"/>
      <c r="I633" s="256" t="s">
        <v>219</v>
      </c>
      <c r="J633" s="44"/>
      <c r="K633" s="44"/>
      <c r="L633" s="44"/>
      <c r="M633" s="44"/>
      <c r="N633" s="44"/>
      <c r="O633" s="44"/>
      <c r="P633" s="202"/>
    </row>
    <row r="634" spans="1:16" x14ac:dyDescent="0.25">
      <c r="A634" s="44"/>
      <c r="B634" s="44"/>
      <c r="C634" s="44"/>
      <c r="D634" s="44"/>
      <c r="E634" s="44"/>
      <c r="F634" s="44"/>
      <c r="G634" s="44"/>
      <c r="H634" s="202"/>
      <c r="I634" s="44"/>
      <c r="J634" s="44"/>
      <c r="K634" s="44"/>
      <c r="L634" s="44"/>
      <c r="M634" s="44"/>
      <c r="N634" s="44"/>
      <c r="O634" s="44"/>
      <c r="P634" s="202"/>
    </row>
    <row r="640" spans="1:16" x14ac:dyDescent="0.25">
      <c r="A640" s="44"/>
      <c r="B640" s="44"/>
      <c r="C640" s="44"/>
      <c r="D640" s="44"/>
      <c r="E640" s="44"/>
      <c r="F640" s="44"/>
      <c r="G640" s="44"/>
      <c r="H640" s="202"/>
      <c r="I640" s="44"/>
      <c r="J640" s="44"/>
      <c r="K640" s="44"/>
      <c r="L640" s="44"/>
      <c r="M640" s="44"/>
      <c r="N640" s="44"/>
    </row>
    <row r="641" spans="1:18" ht="12" thickBot="1" x14ac:dyDescent="0.3">
      <c r="A641" s="55"/>
      <c r="B641" s="44"/>
      <c r="C641" s="44"/>
      <c r="D641" s="44"/>
      <c r="E641" s="44"/>
      <c r="F641" s="724"/>
      <c r="G641" s="44"/>
      <c r="H641" s="202"/>
      <c r="I641" s="44"/>
      <c r="J641" s="724"/>
      <c r="K641" s="44"/>
      <c r="L641" s="44"/>
      <c r="M641" s="44"/>
      <c r="N641" s="44"/>
    </row>
    <row r="642" spans="1:18" ht="13" x14ac:dyDescent="0.25">
      <c r="B642" s="509"/>
      <c r="C642" s="1261" t="s">
        <v>395</v>
      </c>
      <c r="D642" s="1262"/>
      <c r="E642" s="1262"/>
      <c r="F642" s="1262"/>
      <c r="G642" s="1262"/>
      <c r="H642" s="1262"/>
      <c r="I642" s="1262"/>
      <c r="J642" s="1262"/>
      <c r="K642" s="1262"/>
      <c r="L642" s="1262"/>
      <c r="M642" s="1262"/>
      <c r="N642" s="1262"/>
      <c r="O642" s="1262"/>
      <c r="P642" s="1262"/>
      <c r="Q642" s="1262"/>
      <c r="R642" s="1263"/>
    </row>
    <row r="643" spans="1:18" ht="13" x14ac:dyDescent="0.25">
      <c r="A643" s="509"/>
      <c r="B643" s="509"/>
      <c r="C643" s="1264"/>
      <c r="D643" s="1265"/>
      <c r="E643" s="1265"/>
      <c r="F643" s="1265"/>
      <c r="G643" s="1265"/>
      <c r="H643" s="1265"/>
      <c r="I643" s="1265"/>
      <c r="J643" s="1265"/>
      <c r="K643" s="1265"/>
      <c r="L643" s="1265"/>
      <c r="M643" s="1265"/>
      <c r="N643" s="1265"/>
      <c r="O643" s="1265"/>
      <c r="P643" s="1265"/>
      <c r="Q643" s="1265"/>
      <c r="R643" s="1266"/>
    </row>
    <row r="644" spans="1:18" ht="13" x14ac:dyDescent="0.3">
      <c r="B644" s="159"/>
      <c r="C644" s="1197" t="s">
        <v>396</v>
      </c>
      <c r="D644" s="1198"/>
      <c r="E644" s="1198"/>
      <c r="F644" s="1292"/>
      <c r="G644" s="1260" t="s">
        <v>347</v>
      </c>
      <c r="H644" s="937"/>
      <c r="I644" s="937"/>
      <c r="J644" s="938"/>
      <c r="K644" s="1260" t="s">
        <v>397</v>
      </c>
      <c r="L644" s="937"/>
      <c r="M644" s="937"/>
      <c r="N644" s="938"/>
      <c r="O644" s="1198" t="s">
        <v>372</v>
      </c>
      <c r="P644" s="1198"/>
      <c r="Q644" s="1198"/>
      <c r="R644" s="1254"/>
    </row>
    <row r="645" spans="1:18" ht="23" x14ac:dyDescent="0.25">
      <c r="A645" s="992"/>
      <c r="B645" s="992"/>
      <c r="C645" s="605" t="s">
        <v>38</v>
      </c>
      <c r="D645" s="19" t="s">
        <v>40</v>
      </c>
      <c r="E645" s="123" t="s">
        <v>41</v>
      </c>
      <c r="F645" s="120" t="s">
        <v>32</v>
      </c>
      <c r="G645" s="294" t="s">
        <v>346</v>
      </c>
      <c r="H645" s="425" t="s">
        <v>40</v>
      </c>
      <c r="I645" s="294" t="s">
        <v>125</v>
      </c>
      <c r="J645" s="294" t="s">
        <v>5</v>
      </c>
      <c r="K645" s="502" t="s">
        <v>346</v>
      </c>
      <c r="L645" s="503" t="s">
        <v>40</v>
      </c>
      <c r="M645" s="502" t="s">
        <v>125</v>
      </c>
      <c r="N645" s="502" t="s">
        <v>5</v>
      </c>
      <c r="O645" s="57"/>
      <c r="P645" s="1193" t="s">
        <v>40</v>
      </c>
      <c r="Q645" s="1193" t="s">
        <v>125</v>
      </c>
      <c r="R645" s="1255" t="s">
        <v>5</v>
      </c>
    </row>
    <row r="646" spans="1:18" x14ac:dyDescent="0.25">
      <c r="A646" s="909"/>
      <c r="B646" s="909"/>
      <c r="C646" s="606">
        <v>-15</v>
      </c>
      <c r="D646" s="309"/>
      <c r="E646" s="97">
        <v>0.9</v>
      </c>
      <c r="F646" s="99">
        <f t="shared" ref="F646:F651" si="55">D646*E646</f>
        <v>0</v>
      </c>
      <c r="G646" s="127">
        <v>-1500</v>
      </c>
      <c r="H646" s="431"/>
      <c r="I646" s="131">
        <v>1.29</v>
      </c>
      <c r="J646" s="131">
        <f t="shared" ref="J646:J653" si="56">H646*I646</f>
        <v>0</v>
      </c>
      <c r="K646" s="127">
        <v>-1500</v>
      </c>
      <c r="L646" s="431"/>
      <c r="M646" s="131">
        <v>1.1599999999999999</v>
      </c>
      <c r="N646" s="131">
        <f t="shared" ref="N646:N655" si="57">L646*M646</f>
        <v>0</v>
      </c>
      <c r="P646" s="1193"/>
      <c r="Q646" s="1193"/>
      <c r="R646" s="1255"/>
    </row>
    <row r="647" spans="1:18" x14ac:dyDescent="0.25">
      <c r="A647" s="909"/>
      <c r="B647" s="909"/>
      <c r="C647" s="606">
        <v>-35</v>
      </c>
      <c r="D647" s="309"/>
      <c r="E647" s="97">
        <v>1</v>
      </c>
      <c r="F647" s="99">
        <f t="shared" si="55"/>
        <v>0</v>
      </c>
      <c r="G647" s="127">
        <v>-2000</v>
      </c>
      <c r="H647" s="431"/>
      <c r="I647" s="131">
        <v>1.64</v>
      </c>
      <c r="J647" s="131">
        <f t="shared" si="56"/>
        <v>0</v>
      </c>
      <c r="K647" s="127">
        <v>-2000</v>
      </c>
      <c r="L647" s="431"/>
      <c r="M647" s="131">
        <v>1.48</v>
      </c>
      <c r="N647" s="131">
        <f t="shared" si="57"/>
        <v>0</v>
      </c>
      <c r="O647" s="686"/>
      <c r="P647" s="508"/>
      <c r="Q647" s="97">
        <v>1</v>
      </c>
      <c r="R647" s="497">
        <f>SUM(Q647*P647)</f>
        <v>0</v>
      </c>
    </row>
    <row r="648" spans="1:18" x14ac:dyDescent="0.25">
      <c r="A648" s="909"/>
      <c r="B648" s="909"/>
      <c r="C648" s="606">
        <v>-60</v>
      </c>
      <c r="D648" s="309"/>
      <c r="E648" s="97">
        <v>1.5</v>
      </c>
      <c r="F648" s="99">
        <f t="shared" si="55"/>
        <v>0</v>
      </c>
      <c r="G648" s="127">
        <v>-2500</v>
      </c>
      <c r="H648" s="431"/>
      <c r="I648" s="131">
        <v>1.9</v>
      </c>
      <c r="J648" s="131">
        <f t="shared" si="56"/>
        <v>0</v>
      </c>
      <c r="K648" s="127">
        <v>-2500</v>
      </c>
      <c r="L648" s="431"/>
      <c r="M648" s="131">
        <v>1.71</v>
      </c>
      <c r="N648" s="131">
        <f t="shared" si="57"/>
        <v>0</v>
      </c>
      <c r="R648" s="8"/>
    </row>
    <row r="649" spans="1:18" x14ac:dyDescent="0.25">
      <c r="A649" s="909"/>
      <c r="B649" s="909"/>
      <c r="C649" s="606">
        <v>-100</v>
      </c>
      <c r="D649" s="309"/>
      <c r="E649" s="97">
        <v>2</v>
      </c>
      <c r="F649" s="99">
        <f t="shared" si="55"/>
        <v>0</v>
      </c>
      <c r="G649" s="127">
        <v>-3000</v>
      </c>
      <c r="H649" s="431"/>
      <c r="I649" s="131">
        <v>2.16</v>
      </c>
      <c r="J649" s="131">
        <f t="shared" si="56"/>
        <v>0</v>
      </c>
      <c r="K649" s="127">
        <v>-3000</v>
      </c>
      <c r="L649" s="431"/>
      <c r="M649" s="131">
        <v>1.94</v>
      </c>
      <c r="N649" s="131">
        <f t="shared" si="57"/>
        <v>0</v>
      </c>
      <c r="R649" s="8"/>
    </row>
    <row r="650" spans="1:18" x14ac:dyDescent="0.25">
      <c r="A650" s="909"/>
      <c r="B650" s="909"/>
      <c r="C650" s="606">
        <v>-150</v>
      </c>
      <c r="D650" s="309"/>
      <c r="E650" s="97">
        <v>2.5</v>
      </c>
      <c r="F650" s="99">
        <f t="shared" si="55"/>
        <v>0</v>
      </c>
      <c r="G650" s="127">
        <v>-3500</v>
      </c>
      <c r="H650" s="431"/>
      <c r="I650" s="131">
        <v>2.41</v>
      </c>
      <c r="J650" s="131">
        <f t="shared" si="56"/>
        <v>0</v>
      </c>
      <c r="K650" s="127">
        <v>-3500</v>
      </c>
      <c r="L650" s="431"/>
      <c r="M650" s="131">
        <v>2.17</v>
      </c>
      <c r="N650" s="131">
        <f t="shared" si="57"/>
        <v>0</v>
      </c>
      <c r="R650" s="8"/>
    </row>
    <row r="651" spans="1:18" x14ac:dyDescent="0.25">
      <c r="A651" s="909"/>
      <c r="B651" s="909"/>
      <c r="C651" s="606">
        <v>-200</v>
      </c>
      <c r="D651" s="309"/>
      <c r="E651" s="97">
        <v>3</v>
      </c>
      <c r="F651" s="99">
        <f t="shared" si="55"/>
        <v>0</v>
      </c>
      <c r="G651" s="127">
        <v>-4000</v>
      </c>
      <c r="H651" s="431"/>
      <c r="I651" s="131">
        <v>2.76</v>
      </c>
      <c r="J651" s="131">
        <f t="shared" si="56"/>
        <v>0</v>
      </c>
      <c r="K651" s="127">
        <v>-4000</v>
      </c>
      <c r="L651" s="431"/>
      <c r="M651" s="131">
        <v>2.48</v>
      </c>
      <c r="N651" s="131">
        <f t="shared" si="57"/>
        <v>0</v>
      </c>
      <c r="R651" s="8"/>
    </row>
    <row r="652" spans="1:18" x14ac:dyDescent="0.25">
      <c r="A652" s="909"/>
      <c r="B652" s="909"/>
      <c r="C652" s="606"/>
      <c r="D652" s="309"/>
      <c r="E652" s="97"/>
      <c r="F652" s="99"/>
      <c r="G652" s="127">
        <v>-4500</v>
      </c>
      <c r="H652" s="431"/>
      <c r="I652" s="131">
        <v>3.1</v>
      </c>
      <c r="J652" s="131">
        <f t="shared" si="56"/>
        <v>0</v>
      </c>
      <c r="K652" s="127">
        <v>-4500</v>
      </c>
      <c r="L652" s="431"/>
      <c r="M652" s="131">
        <v>2.79</v>
      </c>
      <c r="N652" s="131">
        <f t="shared" si="57"/>
        <v>0</v>
      </c>
      <c r="R652" s="8"/>
    </row>
    <row r="653" spans="1:18" x14ac:dyDescent="0.25">
      <c r="A653" s="909"/>
      <c r="B653" s="909"/>
      <c r="C653" s="606"/>
      <c r="D653" s="309"/>
      <c r="E653" s="97"/>
      <c r="F653" s="99"/>
      <c r="G653" s="127">
        <v>-5000</v>
      </c>
      <c r="H653" s="431"/>
      <c r="I653" s="131">
        <v>3.36</v>
      </c>
      <c r="J653" s="131">
        <f t="shared" si="56"/>
        <v>0</v>
      </c>
      <c r="K653" s="127">
        <v>-5000</v>
      </c>
      <c r="L653" s="431"/>
      <c r="M653" s="131">
        <v>3.02</v>
      </c>
      <c r="N653" s="131">
        <f t="shared" si="57"/>
        <v>0</v>
      </c>
      <c r="R653" s="8"/>
    </row>
    <row r="654" spans="1:18" x14ac:dyDescent="0.25">
      <c r="A654" s="537"/>
      <c r="B654" s="537"/>
      <c r="C654" s="811"/>
      <c r="D654" s="510"/>
      <c r="E654" s="148"/>
      <c r="F654" s="148"/>
      <c r="G654" s="812"/>
      <c r="H654" s="813"/>
      <c r="I654" s="211"/>
      <c r="J654" s="814"/>
      <c r="K654" s="127">
        <v>-5500</v>
      </c>
      <c r="L654" s="431"/>
      <c r="M654" s="131">
        <v>3.25</v>
      </c>
      <c r="N654" s="131">
        <f t="shared" si="57"/>
        <v>0</v>
      </c>
      <c r="R654" s="8"/>
    </row>
    <row r="655" spans="1:18" x14ac:dyDescent="0.25">
      <c r="A655" s="537"/>
      <c r="B655" s="537"/>
      <c r="C655" s="811"/>
      <c r="D655" s="510"/>
      <c r="E655" s="148"/>
      <c r="F655" s="148"/>
      <c r="G655" s="812"/>
      <c r="H655" s="813"/>
      <c r="I655" s="211"/>
      <c r="J655" s="814"/>
      <c r="K655" s="127">
        <v>-6000</v>
      </c>
      <c r="L655" s="431"/>
      <c r="M655" s="131">
        <v>3.48</v>
      </c>
      <c r="N655" s="131">
        <f t="shared" si="57"/>
        <v>0</v>
      </c>
      <c r="R655" s="8"/>
    </row>
    <row r="656" spans="1:18" ht="12" thickBot="1" x14ac:dyDescent="0.3">
      <c r="B656" s="44"/>
      <c r="C656" s="59" t="s">
        <v>15</v>
      </c>
      <c r="D656" s="48"/>
      <c r="E656" s="48"/>
      <c r="F656" s="172">
        <f>SUM(F646:F652)</f>
        <v>0</v>
      </c>
      <c r="G656" s="722"/>
      <c r="H656" s="48"/>
      <c r="I656" s="535"/>
      <c r="J656" s="536">
        <f>SUM(J646:J653)</f>
        <v>0</v>
      </c>
      <c r="K656" s="723"/>
      <c r="L656" s="607"/>
      <c r="M656" s="535"/>
      <c r="N656" s="641">
        <f>SUM(N646:N655)</f>
        <v>0</v>
      </c>
      <c r="O656" s="725"/>
      <c r="P656" s="42"/>
      <c r="Q656" s="42"/>
      <c r="R656" s="507"/>
    </row>
    <row r="657" spans="1:16" x14ac:dyDescent="0.25">
      <c r="A657" s="44"/>
      <c r="B657" s="44"/>
      <c r="C657" s="44"/>
      <c r="D657" s="44"/>
      <c r="E657" s="44"/>
      <c r="F657" s="44"/>
      <c r="G657" s="44"/>
      <c r="H657" s="202"/>
      <c r="I657" s="44"/>
      <c r="J657" s="44"/>
      <c r="K657" s="44"/>
      <c r="L657" s="44"/>
      <c r="M657" s="44"/>
      <c r="N657" s="44"/>
      <c r="O657" s="44"/>
      <c r="P657" s="202"/>
    </row>
    <row r="673" spans="1:17" x14ac:dyDescent="0.25">
      <c r="A673" s="44"/>
      <c r="B673" s="44"/>
      <c r="C673" s="44"/>
      <c r="D673" s="44"/>
      <c r="E673" s="44"/>
      <c r="F673" s="44"/>
      <c r="G673" s="44"/>
      <c r="H673" s="202"/>
      <c r="I673" s="44"/>
      <c r="J673" s="44"/>
      <c r="K673" s="44"/>
      <c r="L673" s="44"/>
      <c r="M673" s="44"/>
      <c r="N673" s="44"/>
      <c r="O673" s="44"/>
      <c r="P673" s="202"/>
    </row>
    <row r="674" spans="1:17" x14ac:dyDescent="0.25">
      <c r="A674" s="44"/>
      <c r="B674" s="44"/>
      <c r="C674" s="44"/>
      <c r="D674" s="44"/>
      <c r="E674" s="44"/>
      <c r="F674" s="44"/>
      <c r="G674" s="44"/>
      <c r="H674" s="202"/>
      <c r="I674" s="44"/>
      <c r="J674" s="44"/>
      <c r="K674" s="44"/>
      <c r="L674" s="44"/>
      <c r="M674" s="44"/>
      <c r="N674" s="44"/>
      <c r="O674" s="44"/>
      <c r="P674" s="202"/>
    </row>
    <row r="675" spans="1:17" ht="12" thickBot="1" x14ac:dyDescent="0.3">
      <c r="A675" s="44"/>
      <c r="B675" s="44"/>
      <c r="C675" s="44"/>
      <c r="D675" s="44"/>
      <c r="E675" s="44"/>
      <c r="F675" s="44"/>
      <c r="G675" s="44"/>
      <c r="H675" s="44"/>
      <c r="I675" s="256" t="s">
        <v>219</v>
      </c>
    </row>
    <row r="676" spans="1:17" ht="12.75" customHeight="1" x14ac:dyDescent="0.3">
      <c r="A676" s="393"/>
      <c r="B676" s="726"/>
      <c r="C676" s="931" t="s">
        <v>398</v>
      </c>
      <c r="D676" s="932"/>
      <c r="E676" s="932"/>
      <c r="F676" s="932"/>
      <c r="G676" s="932"/>
      <c r="H676" s="933"/>
      <c r="I676" s="679" t="s">
        <v>399</v>
      </c>
      <c r="J676" s="532"/>
      <c r="K676" s="532"/>
      <c r="L676" s="532"/>
      <c r="M676" s="532"/>
      <c r="N676" s="532"/>
      <c r="O676" s="2"/>
      <c r="P676" s="4"/>
      <c r="Q676" s="44"/>
    </row>
    <row r="677" spans="1:17" ht="15" customHeight="1" x14ac:dyDescent="0.25">
      <c r="A677" s="726"/>
      <c r="B677" s="726"/>
      <c r="C677" s="1009"/>
      <c r="D677" s="1010"/>
      <c r="E677" s="1010"/>
      <c r="F677" s="1010"/>
      <c r="G677" s="1010"/>
      <c r="H677" s="1011"/>
      <c r="I677" s="7"/>
      <c r="J677" s="21"/>
      <c r="K677" s="21"/>
      <c r="L677" s="47"/>
      <c r="M677" s="47"/>
      <c r="N677" s="47"/>
      <c r="O677" s="47"/>
      <c r="P677" s="254"/>
    </row>
    <row r="678" spans="1:17" ht="12" customHeight="1" x14ac:dyDescent="0.25">
      <c r="A678" s="393" t="s">
        <v>123</v>
      </c>
      <c r="B678" s="393"/>
      <c r="C678" s="571"/>
      <c r="D678" s="21"/>
      <c r="E678" s="21"/>
      <c r="F678" s="21"/>
      <c r="G678" s="21"/>
      <c r="H678" s="572"/>
      <c r="I678" s="1250" t="s">
        <v>258</v>
      </c>
      <c r="J678" s="1251"/>
      <c r="K678" s="1252"/>
      <c r="L678" s="1252"/>
      <c r="M678" s="1252"/>
      <c r="N678" s="1252"/>
      <c r="O678" s="1252"/>
      <c r="P678" s="1253"/>
    </row>
    <row r="679" spans="1:17" ht="24" customHeight="1" x14ac:dyDescent="0.25">
      <c r="A679" s="992"/>
      <c r="B679" s="992"/>
      <c r="C679" s="605" t="s">
        <v>38</v>
      </c>
      <c r="D679" s="1037" t="s">
        <v>3</v>
      </c>
      <c r="E679" s="918"/>
      <c r="F679" s="19" t="s">
        <v>40</v>
      </c>
      <c r="G679" s="122" t="s">
        <v>41</v>
      </c>
      <c r="H679" s="257" t="s">
        <v>5</v>
      </c>
      <c r="I679" s="1205"/>
      <c r="J679" s="1206"/>
      <c r="K679" s="79" t="s">
        <v>62</v>
      </c>
      <c r="L679" s="12"/>
      <c r="M679" s="12"/>
      <c r="N679" s="130" t="s">
        <v>40</v>
      </c>
      <c r="O679" s="122" t="s">
        <v>41</v>
      </c>
      <c r="P679" s="255" t="s">
        <v>63</v>
      </c>
    </row>
    <row r="680" spans="1:17" x14ac:dyDescent="0.25">
      <c r="A680" s="909"/>
      <c r="B680" s="909"/>
      <c r="C680" s="606">
        <v>-35</v>
      </c>
      <c r="D680" s="46" t="s">
        <v>142</v>
      </c>
      <c r="E680" s="46"/>
      <c r="F680" s="309"/>
      <c r="G680" s="97">
        <v>1.2</v>
      </c>
      <c r="H680" s="99">
        <f t="shared" ref="H680:H691" si="58">F680*G680</f>
        <v>0</v>
      </c>
      <c r="I680" s="1204"/>
      <c r="J680" s="994"/>
      <c r="K680" s="1245">
        <v>-22</v>
      </c>
      <c r="L680" s="1246"/>
      <c r="M680" s="1247"/>
      <c r="N680" s="316"/>
      <c r="O680" s="241">
        <v>2</v>
      </c>
      <c r="P680" s="98">
        <f>N680*O680</f>
        <v>0</v>
      </c>
    </row>
    <row r="681" spans="1:17" x14ac:dyDescent="0.25">
      <c r="A681" s="909"/>
      <c r="B681" s="909"/>
      <c r="C681" s="606">
        <v>-50</v>
      </c>
      <c r="D681" s="9" t="s">
        <v>58</v>
      </c>
      <c r="E681" s="9"/>
      <c r="F681" s="309"/>
      <c r="G681" s="97">
        <v>1.5</v>
      </c>
      <c r="H681" s="99">
        <f t="shared" si="58"/>
        <v>0</v>
      </c>
      <c r="I681" s="1204"/>
      <c r="J681" s="994"/>
      <c r="K681" s="1242" t="s">
        <v>442</v>
      </c>
      <c r="L681" s="1243"/>
      <c r="M681" s="1244"/>
      <c r="N681" s="316"/>
      <c r="O681" s="97">
        <v>11</v>
      </c>
      <c r="P681" s="98">
        <f>N681*O681</f>
        <v>0</v>
      </c>
    </row>
    <row r="682" spans="1:17" x14ac:dyDescent="0.25">
      <c r="A682" s="909"/>
      <c r="B682" s="909"/>
      <c r="C682" s="606">
        <v>-70</v>
      </c>
      <c r="D682" s="9" t="s">
        <v>58</v>
      </c>
      <c r="E682" s="9"/>
      <c r="F682" s="309"/>
      <c r="G682" s="97">
        <v>2</v>
      </c>
      <c r="H682" s="99">
        <f t="shared" si="58"/>
        <v>0</v>
      </c>
      <c r="I682" s="1204"/>
      <c r="J682" s="994"/>
      <c r="K682" s="1242" t="s">
        <v>441</v>
      </c>
      <c r="L682" s="1243"/>
      <c r="M682" s="1244"/>
      <c r="N682" s="316"/>
      <c r="O682" s="97">
        <v>15</v>
      </c>
      <c r="P682" s="98">
        <f>N682*O682</f>
        <v>0</v>
      </c>
    </row>
    <row r="683" spans="1:17" x14ac:dyDescent="0.25">
      <c r="A683" s="909"/>
      <c r="B683" s="909"/>
      <c r="C683" s="606">
        <v>-100</v>
      </c>
      <c r="D683" s="9" t="s">
        <v>58</v>
      </c>
      <c r="E683" s="9"/>
      <c r="F683" s="309"/>
      <c r="G683" s="97">
        <v>2.5</v>
      </c>
      <c r="H683" s="99">
        <f t="shared" si="58"/>
        <v>0</v>
      </c>
      <c r="I683" s="1204"/>
      <c r="J683" s="994"/>
      <c r="K683" s="1242" t="s">
        <v>443</v>
      </c>
      <c r="L683" s="1243"/>
      <c r="M683" s="1244"/>
      <c r="N683" s="316"/>
      <c r="O683" s="97">
        <v>19</v>
      </c>
      <c r="P683" s="98">
        <f>N683*O683</f>
        <v>0</v>
      </c>
    </row>
    <row r="684" spans="1:17" x14ac:dyDescent="0.25">
      <c r="A684" s="909"/>
      <c r="B684" s="909"/>
      <c r="C684" s="606">
        <v>-150</v>
      </c>
      <c r="D684" s="9" t="s">
        <v>58</v>
      </c>
      <c r="E684" s="9"/>
      <c r="F684" s="309"/>
      <c r="G684" s="97">
        <v>3</v>
      </c>
      <c r="H684" s="99">
        <f t="shared" si="58"/>
        <v>0</v>
      </c>
      <c r="I684" s="1204"/>
      <c r="J684" s="994"/>
      <c r="K684" s="1242" t="s">
        <v>444</v>
      </c>
      <c r="L684" s="1243"/>
      <c r="M684" s="1244"/>
      <c r="N684" s="316"/>
      <c r="O684" s="97">
        <v>22</v>
      </c>
      <c r="P684" s="98">
        <f>N684*O684</f>
        <v>0</v>
      </c>
    </row>
    <row r="685" spans="1:17" x14ac:dyDescent="0.25">
      <c r="A685" s="909"/>
      <c r="B685" s="909"/>
      <c r="C685" s="606">
        <v>-200</v>
      </c>
      <c r="D685" s="9" t="s">
        <v>58</v>
      </c>
      <c r="E685" s="9"/>
      <c r="F685" s="309"/>
      <c r="G685" s="97">
        <v>3.5</v>
      </c>
      <c r="H685" s="99">
        <f t="shared" si="58"/>
        <v>0</v>
      </c>
      <c r="I685" s="729"/>
      <c r="J685" s="730"/>
      <c r="K685" s="16" t="s">
        <v>64</v>
      </c>
      <c r="L685" s="10"/>
      <c r="M685" s="10"/>
      <c r="N685" s="20"/>
      <c r="O685" s="9"/>
      <c r="P685" s="18"/>
    </row>
    <row r="686" spans="1:17" ht="23" x14ac:dyDescent="0.25">
      <c r="A686" s="909"/>
      <c r="B686" s="909"/>
      <c r="C686" s="606">
        <v>-250</v>
      </c>
      <c r="D686" s="9" t="s">
        <v>58</v>
      </c>
      <c r="E686" s="9"/>
      <c r="F686" s="309"/>
      <c r="G686" s="97">
        <v>4</v>
      </c>
      <c r="H686" s="99">
        <f t="shared" si="58"/>
        <v>0</v>
      </c>
      <c r="I686" s="1240"/>
      <c r="J686" s="1241"/>
      <c r="K686" s="79" t="s">
        <v>62</v>
      </c>
      <c r="L686" s="12"/>
      <c r="M686" s="12"/>
      <c r="N686" s="130" t="s">
        <v>40</v>
      </c>
      <c r="O686" s="122" t="s">
        <v>41</v>
      </c>
      <c r="P686" s="255" t="s">
        <v>63</v>
      </c>
    </row>
    <row r="687" spans="1:17" s="44" customFormat="1" x14ac:dyDescent="0.25">
      <c r="A687" s="909"/>
      <c r="B687" s="909"/>
      <c r="C687" s="606">
        <v>-300</v>
      </c>
      <c r="D687" s="9" t="s">
        <v>58</v>
      </c>
      <c r="E687" s="9"/>
      <c r="F687" s="309"/>
      <c r="G687" s="97">
        <v>4.5</v>
      </c>
      <c r="H687" s="99">
        <f t="shared" si="58"/>
        <v>0</v>
      </c>
      <c r="I687" s="1204"/>
      <c r="J687" s="994"/>
      <c r="K687" s="1242" t="s">
        <v>445</v>
      </c>
      <c r="L687" s="1243"/>
      <c r="M687" s="1244"/>
      <c r="N687" s="309"/>
      <c r="O687" s="97">
        <v>4</v>
      </c>
      <c r="P687" s="98">
        <f t="shared" ref="P687:P692" si="59">N687*O687</f>
        <v>0</v>
      </c>
      <c r="Q687" s="6"/>
    </row>
    <row r="688" spans="1:17" x14ac:dyDescent="0.25">
      <c r="A688" s="909"/>
      <c r="B688" s="909"/>
      <c r="C688" s="606">
        <v>-400</v>
      </c>
      <c r="D688" s="9" t="s">
        <v>58</v>
      </c>
      <c r="E688" s="9"/>
      <c r="F688" s="309"/>
      <c r="G688" s="97">
        <v>5</v>
      </c>
      <c r="H688" s="99">
        <f t="shared" si="58"/>
        <v>0</v>
      </c>
      <c r="I688" s="1204"/>
      <c r="J688" s="994"/>
      <c r="K688" s="1242" t="s">
        <v>446</v>
      </c>
      <c r="L688" s="1243"/>
      <c r="M688" s="1244"/>
      <c r="N688" s="309"/>
      <c r="O688" s="97">
        <v>5</v>
      </c>
      <c r="P688" s="98">
        <f t="shared" si="59"/>
        <v>0</v>
      </c>
    </row>
    <row r="689" spans="1:17" x14ac:dyDescent="0.25">
      <c r="A689" s="909"/>
      <c r="B689" s="909"/>
      <c r="C689" s="606">
        <v>-500</v>
      </c>
      <c r="D689" s="9" t="s">
        <v>58</v>
      </c>
      <c r="E689" s="9"/>
      <c r="F689" s="309"/>
      <c r="G689" s="97">
        <v>6</v>
      </c>
      <c r="H689" s="99">
        <f t="shared" si="58"/>
        <v>0</v>
      </c>
      <c r="I689" s="1204"/>
      <c r="J689" s="994"/>
      <c r="K689" s="1242" t="s">
        <v>447</v>
      </c>
      <c r="L689" s="1243"/>
      <c r="M689" s="1244"/>
      <c r="N689" s="309"/>
      <c r="O689" s="97">
        <v>6</v>
      </c>
      <c r="P689" s="98">
        <f t="shared" si="59"/>
        <v>0</v>
      </c>
    </row>
    <row r="690" spans="1:17" x14ac:dyDescent="0.25">
      <c r="A690" s="909"/>
      <c r="B690" s="909"/>
      <c r="C690" s="606">
        <v>-700</v>
      </c>
      <c r="D690" s="9" t="s">
        <v>58</v>
      </c>
      <c r="E690" s="9"/>
      <c r="F690" s="309"/>
      <c r="G690" s="97">
        <v>7</v>
      </c>
      <c r="H690" s="99">
        <f t="shared" si="58"/>
        <v>0</v>
      </c>
      <c r="I690" s="1237"/>
      <c r="J690" s="996"/>
      <c r="K690" s="1242" t="s">
        <v>444</v>
      </c>
      <c r="L690" s="1243"/>
      <c r="M690" s="1244"/>
      <c r="N690" s="309"/>
      <c r="O690" s="97">
        <v>8</v>
      </c>
      <c r="P690" s="98">
        <f t="shared" si="59"/>
        <v>0</v>
      </c>
    </row>
    <row r="691" spans="1:17" x14ac:dyDescent="0.25">
      <c r="A691" s="1068"/>
      <c r="B691" s="909"/>
      <c r="C691" s="606">
        <v>-1000</v>
      </c>
      <c r="D691" s="9" t="s">
        <v>58</v>
      </c>
      <c r="E691" s="9"/>
      <c r="F691" s="309"/>
      <c r="G691" s="97">
        <v>8</v>
      </c>
      <c r="H691" s="98">
        <f t="shared" si="58"/>
        <v>0</v>
      </c>
      <c r="I691" s="727" t="s">
        <v>291</v>
      </c>
      <c r="J691" s="728"/>
      <c r="K691" s="297"/>
      <c r="L691" s="297"/>
      <c r="M691" s="297"/>
      <c r="N691" s="309"/>
      <c r="O691" s="131">
        <v>1</v>
      </c>
      <c r="P691" s="164">
        <f t="shared" si="59"/>
        <v>0</v>
      </c>
    </row>
    <row r="692" spans="1:17" x14ac:dyDescent="0.25">
      <c r="A692" s="537"/>
      <c r="B692" s="537"/>
      <c r="C692" s="621"/>
      <c r="D692" s="57"/>
      <c r="E692" s="57"/>
      <c r="F692" s="315"/>
      <c r="G692" s="97"/>
      <c r="H692" s="98"/>
      <c r="I692" s="1207" t="s">
        <v>315</v>
      </c>
      <c r="J692" s="1208"/>
      <c r="K692" s="1208"/>
      <c r="L692" s="1208"/>
      <c r="M692" s="1208"/>
      <c r="N692" s="309"/>
      <c r="O692" s="131">
        <v>1</v>
      </c>
      <c r="P692" s="128">
        <f t="shared" si="59"/>
        <v>0</v>
      </c>
    </row>
    <row r="693" spans="1:17" x14ac:dyDescent="0.25">
      <c r="A693" s="393"/>
      <c r="B693" s="393"/>
      <c r="C693" s="56"/>
      <c r="D693" s="57"/>
      <c r="E693" s="57"/>
      <c r="F693" s="58"/>
      <c r="G693" s="9"/>
      <c r="H693" s="98"/>
      <c r="I693" s="7"/>
      <c r="P693" s="8"/>
    </row>
    <row r="694" spans="1:17" ht="12" thickBot="1" x14ac:dyDescent="0.3">
      <c r="A694" s="393"/>
      <c r="B694" s="394"/>
      <c r="C694" s="26" t="s">
        <v>15</v>
      </c>
      <c r="D694" s="27"/>
      <c r="E694" s="27"/>
      <c r="F694" s="32"/>
      <c r="G694" s="48"/>
      <c r="H694" s="173">
        <f>SUM(H680:H693)</f>
        <v>0</v>
      </c>
      <c r="I694" s="26" t="s">
        <v>15</v>
      </c>
      <c r="J694" s="27"/>
      <c r="K694" s="27"/>
      <c r="L694" s="27"/>
      <c r="M694" s="27"/>
      <c r="N694" s="32"/>
      <c r="O694" s="30"/>
      <c r="P694" s="171">
        <f>SUM(P680:P692)</f>
        <v>0</v>
      </c>
    </row>
    <row r="696" spans="1:17" x14ac:dyDescent="0.25">
      <c r="Q696" s="44"/>
    </row>
    <row r="698" spans="1:17" s="44" customFormat="1" x14ac:dyDescent="0.25"/>
    <row r="699" spans="1:17" s="44" customFormat="1" x14ac:dyDescent="0.25"/>
    <row r="704" spans="1:17" x14ac:dyDescent="0.25">
      <c r="I704" s="256" t="s">
        <v>219</v>
      </c>
    </row>
    <row r="705" spans="1:9" x14ac:dyDescent="0.25">
      <c r="A705" s="44"/>
      <c r="B705" s="44"/>
      <c r="C705" s="44"/>
      <c r="D705" s="44"/>
      <c r="E705" s="44"/>
      <c r="F705" s="44"/>
      <c r="G705" s="44"/>
      <c r="H705" s="202"/>
    </row>
    <row r="706" spans="1:9" x14ac:dyDescent="0.25">
      <c r="A706" s="44"/>
      <c r="B706" s="44"/>
      <c r="C706" s="44"/>
      <c r="D706" s="44"/>
      <c r="E706" s="44"/>
      <c r="F706" s="44"/>
      <c r="G706" s="44"/>
      <c r="H706" s="202"/>
      <c r="I706" s="44"/>
    </row>
    <row r="707" spans="1:9" x14ac:dyDescent="0.25">
      <c r="A707" s="44"/>
      <c r="B707" s="44"/>
      <c r="C707" s="44"/>
      <c r="D707" s="44"/>
      <c r="E707" s="44"/>
      <c r="F707" s="44"/>
      <c r="G707" s="44"/>
      <c r="H707" s="202"/>
      <c r="I707" s="44"/>
    </row>
    <row r="708" spans="1:9" ht="12" thickBot="1" x14ac:dyDescent="0.3">
      <c r="A708" s="44"/>
      <c r="B708" s="44"/>
      <c r="C708" s="44"/>
      <c r="D708" s="44"/>
      <c r="E708" s="44"/>
      <c r="F708" s="44"/>
      <c r="G708" s="44"/>
      <c r="H708" s="202"/>
      <c r="I708" s="44"/>
    </row>
    <row r="709" spans="1:9" ht="12.75" customHeight="1" x14ac:dyDescent="0.25">
      <c r="A709" s="44"/>
      <c r="B709" s="44"/>
      <c r="C709" s="931" t="s">
        <v>448</v>
      </c>
      <c r="D709" s="932"/>
      <c r="E709" s="932"/>
      <c r="F709" s="932"/>
      <c r="G709" s="932"/>
      <c r="H709" s="933"/>
    </row>
    <row r="710" spans="1:9" ht="12.75" customHeight="1" x14ac:dyDescent="0.25">
      <c r="A710" s="393"/>
      <c r="B710" s="726"/>
      <c r="C710" s="1009"/>
      <c r="D710" s="1010"/>
      <c r="E710" s="1010"/>
      <c r="F710" s="1010"/>
      <c r="G710" s="1010"/>
      <c r="H710" s="1011"/>
      <c r="I710" s="44"/>
    </row>
    <row r="711" spans="1:9" ht="13" x14ac:dyDescent="0.25">
      <c r="A711" s="726"/>
      <c r="B711" s="726"/>
      <c r="C711" s="1009"/>
      <c r="D711" s="1010"/>
      <c r="E711" s="1010"/>
      <c r="F711" s="1010"/>
      <c r="G711" s="1010"/>
      <c r="H711" s="1011"/>
      <c r="I711" s="44"/>
    </row>
    <row r="712" spans="1:9" ht="13" x14ac:dyDescent="0.25">
      <c r="A712" s="726"/>
      <c r="B712" s="726"/>
      <c r="C712" s="934"/>
      <c r="D712" s="935"/>
      <c r="E712" s="935"/>
      <c r="F712" s="935"/>
      <c r="G712" s="935"/>
      <c r="H712" s="936"/>
      <c r="I712" s="44"/>
    </row>
    <row r="713" spans="1:9" ht="20" x14ac:dyDescent="0.25">
      <c r="A713" s="395"/>
      <c r="B713" s="393"/>
      <c r="C713" s="605" t="s">
        <v>59</v>
      </c>
      <c r="D713" s="1064" t="s">
        <v>3</v>
      </c>
      <c r="E713" s="1103"/>
      <c r="F713" s="19" t="s">
        <v>40</v>
      </c>
      <c r="G713" s="122" t="s">
        <v>41</v>
      </c>
      <c r="H713" s="125" t="s">
        <v>5</v>
      </c>
      <c r="I713" s="44"/>
    </row>
    <row r="714" spans="1:9" x14ac:dyDescent="0.25">
      <c r="A714" s="909"/>
      <c r="B714" s="909"/>
      <c r="C714" s="606">
        <v>-35</v>
      </c>
      <c r="D714" s="9" t="s">
        <v>60</v>
      </c>
      <c r="E714" s="9"/>
      <c r="F714" s="309"/>
      <c r="G714" s="97">
        <v>0.9</v>
      </c>
      <c r="H714" s="98">
        <f t="shared" ref="H714:H728" si="60">F714*G714</f>
        <v>0</v>
      </c>
      <c r="I714" s="44"/>
    </row>
    <row r="715" spans="1:9" x14ac:dyDescent="0.25">
      <c r="A715" s="909"/>
      <c r="B715" s="909"/>
      <c r="C715" s="606">
        <v>-50</v>
      </c>
      <c r="D715" s="12" t="s">
        <v>54</v>
      </c>
      <c r="E715" s="12"/>
      <c r="F715" s="309"/>
      <c r="G715" s="97">
        <v>1</v>
      </c>
      <c r="H715" s="98">
        <f t="shared" si="60"/>
        <v>0</v>
      </c>
      <c r="I715" s="44"/>
    </row>
    <row r="716" spans="1:9" x14ac:dyDescent="0.25">
      <c r="A716" s="909"/>
      <c r="B716" s="909"/>
      <c r="C716" s="606">
        <v>-70</v>
      </c>
      <c r="D716" s="12" t="s">
        <v>54</v>
      </c>
      <c r="E716" s="12"/>
      <c r="F716" s="309"/>
      <c r="G716" s="97">
        <v>1.5</v>
      </c>
      <c r="H716" s="98">
        <f t="shared" si="60"/>
        <v>0</v>
      </c>
      <c r="I716" s="44"/>
    </row>
    <row r="717" spans="1:9" x14ac:dyDescent="0.25">
      <c r="A717" s="909"/>
      <c r="B717" s="909"/>
      <c r="C717" s="606">
        <v>-100</v>
      </c>
      <c r="D717" s="12" t="s">
        <v>54</v>
      </c>
      <c r="E717" s="12"/>
      <c r="F717" s="309"/>
      <c r="G717" s="97">
        <v>2</v>
      </c>
      <c r="H717" s="98">
        <f t="shared" si="60"/>
        <v>0</v>
      </c>
      <c r="I717" s="44"/>
    </row>
    <row r="718" spans="1:9" x14ac:dyDescent="0.25">
      <c r="A718" s="909"/>
      <c r="B718" s="909"/>
      <c r="C718" s="606">
        <v>-150</v>
      </c>
      <c r="D718" s="12" t="s">
        <v>54</v>
      </c>
      <c r="E718" s="12"/>
      <c r="F718" s="309"/>
      <c r="G718" s="97">
        <v>2.5</v>
      </c>
      <c r="H718" s="98">
        <f t="shared" si="60"/>
        <v>0</v>
      </c>
      <c r="I718" s="44"/>
    </row>
    <row r="719" spans="1:9" x14ac:dyDescent="0.25">
      <c r="A719" s="909"/>
      <c r="B719" s="909"/>
      <c r="C719" s="606">
        <v>-200</v>
      </c>
      <c r="D719" s="12" t="s">
        <v>54</v>
      </c>
      <c r="E719" s="12"/>
      <c r="F719" s="309"/>
      <c r="G719" s="97">
        <v>3</v>
      </c>
      <c r="H719" s="98">
        <f t="shared" si="60"/>
        <v>0</v>
      </c>
      <c r="I719" s="44"/>
    </row>
    <row r="720" spans="1:9" x14ac:dyDescent="0.25">
      <c r="A720" s="909"/>
      <c r="B720" s="909"/>
      <c r="C720" s="606">
        <v>-250</v>
      </c>
      <c r="D720" s="12" t="s">
        <v>54</v>
      </c>
      <c r="E720" s="12"/>
      <c r="F720" s="309"/>
      <c r="G720" s="97">
        <v>3.5</v>
      </c>
      <c r="H720" s="98">
        <f t="shared" si="60"/>
        <v>0</v>
      </c>
      <c r="I720" s="44"/>
    </row>
    <row r="721" spans="1:9" x14ac:dyDescent="0.25">
      <c r="A721" s="909"/>
      <c r="B721" s="909"/>
      <c r="C721" s="606">
        <v>-300</v>
      </c>
      <c r="D721" s="12" t="s">
        <v>54</v>
      </c>
      <c r="E721" s="12"/>
      <c r="F721" s="309"/>
      <c r="G721" s="97">
        <v>4</v>
      </c>
      <c r="H721" s="98">
        <f t="shared" si="60"/>
        <v>0</v>
      </c>
      <c r="I721" s="44"/>
    </row>
    <row r="722" spans="1:9" x14ac:dyDescent="0.25">
      <c r="A722" s="909"/>
      <c r="B722" s="909"/>
      <c r="C722" s="606">
        <v>-400</v>
      </c>
      <c r="D722" s="12" t="s">
        <v>54</v>
      </c>
      <c r="E722" s="12"/>
      <c r="F722" s="309"/>
      <c r="G722" s="97">
        <v>4.5</v>
      </c>
      <c r="H722" s="98">
        <f t="shared" si="60"/>
        <v>0</v>
      </c>
      <c r="I722" s="44"/>
    </row>
    <row r="723" spans="1:9" x14ac:dyDescent="0.25">
      <c r="A723" s="909"/>
      <c r="B723" s="909"/>
      <c r="C723" s="606">
        <v>-500</v>
      </c>
      <c r="D723" s="12" t="s">
        <v>54</v>
      </c>
      <c r="E723" s="12"/>
      <c r="F723" s="309"/>
      <c r="G723" s="97">
        <v>5</v>
      </c>
      <c r="H723" s="98">
        <f t="shared" si="60"/>
        <v>0</v>
      </c>
      <c r="I723" s="44"/>
    </row>
    <row r="724" spans="1:9" x14ac:dyDescent="0.25">
      <c r="A724" s="909"/>
      <c r="B724" s="909"/>
      <c r="C724" s="606">
        <v>-700</v>
      </c>
      <c r="D724" s="12" t="s">
        <v>54</v>
      </c>
      <c r="E724" s="12"/>
      <c r="F724" s="309"/>
      <c r="G724" s="97">
        <v>6</v>
      </c>
      <c r="H724" s="98">
        <f t="shared" si="60"/>
        <v>0</v>
      </c>
      <c r="I724" s="44"/>
    </row>
    <row r="725" spans="1:9" x14ac:dyDescent="0.25">
      <c r="A725" s="909"/>
      <c r="B725" s="909"/>
      <c r="C725" s="606">
        <v>-1000</v>
      </c>
      <c r="D725" s="12" t="s">
        <v>54</v>
      </c>
      <c r="E725" s="12"/>
      <c r="F725" s="309"/>
      <c r="G725" s="97">
        <v>7</v>
      </c>
      <c r="H725" s="98">
        <f t="shared" si="60"/>
        <v>0</v>
      </c>
      <c r="I725" s="44"/>
    </row>
    <row r="726" spans="1:9" x14ac:dyDescent="0.25">
      <c r="A726" s="909"/>
      <c r="B726" s="909"/>
      <c r="C726" s="606">
        <v>-1500</v>
      </c>
      <c r="D726" s="12" t="s">
        <v>54</v>
      </c>
      <c r="E726" s="12"/>
      <c r="F726" s="309"/>
      <c r="G726" s="97">
        <v>8</v>
      </c>
      <c r="H726" s="98">
        <f t="shared" si="60"/>
        <v>0</v>
      </c>
      <c r="I726" s="44"/>
    </row>
    <row r="727" spans="1:9" x14ac:dyDescent="0.25">
      <c r="A727" s="909"/>
      <c r="B727" s="909"/>
      <c r="C727" s="606">
        <v>-2000</v>
      </c>
      <c r="D727" s="12" t="s">
        <v>54</v>
      </c>
      <c r="E727" s="12"/>
      <c r="F727" s="309"/>
      <c r="G727" s="97">
        <v>9</v>
      </c>
      <c r="H727" s="98">
        <f t="shared" si="60"/>
        <v>0</v>
      </c>
      <c r="I727" s="44"/>
    </row>
    <row r="728" spans="1:9" x14ac:dyDescent="0.25">
      <c r="A728" s="909"/>
      <c r="B728" s="909"/>
      <c r="C728" s="606">
        <v>-3000</v>
      </c>
      <c r="D728" s="12" t="s">
        <v>54</v>
      </c>
      <c r="E728" s="12"/>
      <c r="F728" s="309"/>
      <c r="G728" s="97">
        <v>10</v>
      </c>
      <c r="H728" s="98">
        <f t="shared" si="60"/>
        <v>0</v>
      </c>
      <c r="I728" s="44"/>
    </row>
    <row r="729" spans="1:9" ht="9.75" customHeight="1" x14ac:dyDescent="0.25">
      <c r="A729" s="909"/>
      <c r="B729" s="909"/>
      <c r="C729" s="695"/>
      <c r="D729" s="12"/>
      <c r="E729" s="12"/>
      <c r="F729" s="9"/>
      <c r="G729" s="9"/>
      <c r="H729" s="98"/>
      <c r="I729" s="44"/>
    </row>
    <row r="730" spans="1:9" ht="12" thickBot="1" x14ac:dyDescent="0.3">
      <c r="A730" s="393"/>
      <c r="B730" s="394"/>
      <c r="C730" s="26" t="s">
        <v>61</v>
      </c>
      <c r="D730" s="27"/>
      <c r="E730" s="27"/>
      <c r="F730" s="32"/>
      <c r="G730" s="27"/>
      <c r="H730" s="171">
        <f>SUM(H714:H729)</f>
        <v>0</v>
      </c>
      <c r="I730" s="44"/>
    </row>
    <row r="731" spans="1:9" ht="12.5" x14ac:dyDescent="0.25">
      <c r="A731"/>
      <c r="B731"/>
      <c r="C731"/>
      <c r="D731"/>
      <c r="E731"/>
      <c r="F731"/>
      <c r="G731"/>
      <c r="H731"/>
      <c r="I731" s="44"/>
    </row>
    <row r="732" spans="1:9" x14ac:dyDescent="0.25">
      <c r="I732" s="44"/>
    </row>
    <row r="733" spans="1:9" x14ac:dyDescent="0.25">
      <c r="I733" s="44"/>
    </row>
    <row r="734" spans="1:9" x14ac:dyDescent="0.25">
      <c r="B734" s="44"/>
      <c r="C734" s="44"/>
      <c r="D734" s="44"/>
      <c r="E734" s="44"/>
      <c r="F734" s="44"/>
      <c r="G734" s="44"/>
      <c r="H734" s="44"/>
      <c r="I734" s="44"/>
    </row>
    <row r="735" spans="1:9" x14ac:dyDescent="0.25">
      <c r="I735" s="44"/>
    </row>
    <row r="736" spans="1:9" x14ac:dyDescent="0.25">
      <c r="I736" s="44"/>
    </row>
    <row r="737" spans="1:16" x14ac:dyDescent="0.25">
      <c r="I737" s="44"/>
    </row>
    <row r="738" spans="1:16" x14ac:dyDescent="0.25">
      <c r="I738" s="44"/>
    </row>
    <row r="739" spans="1:16" ht="12.5" x14ac:dyDescent="0.25">
      <c r="A739"/>
      <c r="B739"/>
      <c r="C739"/>
      <c r="D739"/>
      <c r="E739"/>
      <c r="F739"/>
      <c r="G739"/>
      <c r="I739" s="426" t="s">
        <v>219</v>
      </c>
      <c r="J739"/>
      <c r="K739"/>
      <c r="L739"/>
      <c r="M739" s="44"/>
      <c r="N739" s="61"/>
      <c r="O739" s="44"/>
      <c r="P739" s="44"/>
    </row>
    <row r="740" spans="1:16" ht="13.5" thickBot="1" x14ac:dyDescent="0.35">
      <c r="J740" s="159"/>
      <c r="K740" s="159"/>
      <c r="L740" s="159"/>
      <c r="M740" s="159"/>
      <c r="N740" s="159"/>
    </row>
    <row r="741" spans="1:16" x14ac:dyDescent="0.25">
      <c r="A741" s="393"/>
      <c r="B741" s="393"/>
      <c r="C741" s="738" t="s">
        <v>405</v>
      </c>
      <c r="D741" s="2"/>
      <c r="E741" s="2"/>
      <c r="F741" s="2"/>
      <c r="G741" s="2"/>
      <c r="H741" s="2"/>
      <c r="I741" s="739"/>
      <c r="J741" s="45" t="s">
        <v>406</v>
      </c>
      <c r="K741" s="2"/>
      <c r="L741" s="2"/>
      <c r="M741" s="2"/>
      <c r="N741" s="2"/>
      <c r="O741" s="4"/>
    </row>
    <row r="742" spans="1:16" ht="23" x14ac:dyDescent="0.25">
      <c r="A742" s="395"/>
      <c r="B742" s="395"/>
      <c r="C742" s="733" t="s">
        <v>3</v>
      </c>
      <c r="D742" s="12"/>
      <c r="E742" s="13"/>
      <c r="F742" s="130" t="s">
        <v>40</v>
      </c>
      <c r="G742" s="122" t="s">
        <v>41</v>
      </c>
      <c r="H742" s="257" t="s">
        <v>5</v>
      </c>
      <c r="I742" s="735"/>
      <c r="J742" s="79" t="s">
        <v>3</v>
      </c>
      <c r="K742" s="79"/>
      <c r="L742" s="12"/>
      <c r="M742" s="19" t="s">
        <v>40</v>
      </c>
      <c r="N742" s="122" t="s">
        <v>41</v>
      </c>
      <c r="O742" s="125" t="s">
        <v>5</v>
      </c>
    </row>
    <row r="743" spans="1:16" x14ac:dyDescent="0.25">
      <c r="A743" s="909"/>
      <c r="B743" s="909"/>
      <c r="C743" s="17" t="s">
        <v>65</v>
      </c>
      <c r="D743" s="12"/>
      <c r="E743" s="13"/>
      <c r="F743" s="309"/>
      <c r="G743" s="97">
        <v>1</v>
      </c>
      <c r="H743" s="99">
        <f>F743*G743</f>
        <v>0</v>
      </c>
      <c r="I743" s="736"/>
      <c r="J743" s="12" t="s">
        <v>66</v>
      </c>
      <c r="K743" s="12"/>
      <c r="L743" s="12"/>
      <c r="M743" s="309"/>
      <c r="N743" s="97">
        <v>1</v>
      </c>
      <c r="O743" s="98">
        <f>M743*N743</f>
        <v>0</v>
      </c>
    </row>
    <row r="744" spans="1:16" x14ac:dyDescent="0.25">
      <c r="A744" s="909"/>
      <c r="B744" s="909"/>
      <c r="C744" s="17" t="s">
        <v>67</v>
      </c>
      <c r="D744" s="12"/>
      <c r="E744" s="13"/>
      <c r="F744" s="309"/>
      <c r="G744" s="97">
        <v>1</v>
      </c>
      <c r="H744" s="99">
        <f>F744*G744</f>
        <v>0</v>
      </c>
      <c r="I744" s="736"/>
      <c r="J744" s="12" t="s">
        <v>68</v>
      </c>
      <c r="K744" s="12"/>
      <c r="L744" s="12"/>
      <c r="M744" s="309"/>
      <c r="N744" s="97">
        <v>1.1000000000000001</v>
      </c>
      <c r="O744" s="98">
        <f>M744*N744</f>
        <v>0</v>
      </c>
    </row>
    <row r="745" spans="1:16" x14ac:dyDescent="0.25">
      <c r="A745" s="909"/>
      <c r="B745" s="909"/>
      <c r="C745" s="734" t="s">
        <v>69</v>
      </c>
      <c r="D745" s="12"/>
      <c r="E745" s="13"/>
      <c r="F745" s="309"/>
      <c r="G745" s="97">
        <v>0.6</v>
      </c>
      <c r="H745" s="99">
        <f>F745*G745</f>
        <v>0</v>
      </c>
      <c r="I745" s="736"/>
      <c r="J745" s="1293" t="s">
        <v>178</v>
      </c>
      <c r="K745" s="1293"/>
      <c r="L745" s="1294"/>
      <c r="M745" s="309"/>
      <c r="N745" s="97">
        <v>1.5</v>
      </c>
      <c r="O745" s="98">
        <f>M745*N745</f>
        <v>0</v>
      </c>
    </row>
    <row r="746" spans="1:16" s="44" customFormat="1" x14ac:dyDescent="0.25">
      <c r="A746" s="393"/>
      <c r="B746" s="393"/>
      <c r="C746" s="7"/>
      <c r="D746" s="6"/>
      <c r="E746" s="6"/>
      <c r="F746" s="62"/>
      <c r="G746" s="6"/>
      <c r="H746" s="6"/>
      <c r="I746" s="736"/>
      <c r="J746" s="1073" t="s">
        <v>328</v>
      </c>
      <c r="K746" s="1073"/>
      <c r="L746" s="1074"/>
      <c r="M746" s="309"/>
      <c r="N746" s="97">
        <v>2.5</v>
      </c>
      <c r="O746" s="98">
        <f>M746*N746</f>
        <v>0</v>
      </c>
    </row>
    <row r="747" spans="1:16" ht="15" customHeight="1" x14ac:dyDescent="0.3">
      <c r="A747" s="393"/>
      <c r="B747" s="393"/>
      <c r="C747" s="55" t="s">
        <v>408</v>
      </c>
      <c r="I747" s="736"/>
      <c r="J747" s="15" t="s">
        <v>407</v>
      </c>
      <c r="K747" s="646"/>
      <c r="L747" s="646"/>
      <c r="M747" s="646"/>
      <c r="N747" s="646"/>
      <c r="O747" s="8"/>
    </row>
    <row r="748" spans="1:16" ht="23" x14ac:dyDescent="0.25">
      <c r="A748" s="395"/>
      <c r="B748" s="395"/>
      <c r="C748" s="619" t="s">
        <v>3</v>
      </c>
      <c r="D748" s="79"/>
      <c r="E748" s="13"/>
      <c r="F748" s="130" t="s">
        <v>40</v>
      </c>
      <c r="G748" s="122" t="s">
        <v>41</v>
      </c>
      <c r="H748" s="257" t="s">
        <v>5</v>
      </c>
      <c r="I748" s="735"/>
      <c r="J748" s="79" t="s">
        <v>3</v>
      </c>
      <c r="K748" s="12"/>
      <c r="L748" s="12"/>
      <c r="M748" s="19" t="s">
        <v>40</v>
      </c>
      <c r="N748" s="122" t="s">
        <v>41</v>
      </c>
      <c r="O748" s="125" t="s">
        <v>5</v>
      </c>
    </row>
    <row r="749" spans="1:16" x14ac:dyDescent="0.25">
      <c r="A749" s="909"/>
      <c r="B749" s="909"/>
      <c r="C749" s="695" t="s">
        <v>368</v>
      </c>
      <c r="D749" s="9"/>
      <c r="E749" s="9"/>
      <c r="F749" s="309"/>
      <c r="G749" s="97">
        <v>0.6</v>
      </c>
      <c r="H749" s="99">
        <f>F749*G749</f>
        <v>0</v>
      </c>
      <c r="I749" s="736"/>
      <c r="J749" s="12" t="s">
        <v>70</v>
      </c>
      <c r="K749" s="12"/>
      <c r="L749" s="12"/>
      <c r="M749" s="309"/>
      <c r="N749" s="97">
        <v>1.1000000000000001</v>
      </c>
      <c r="O749" s="98">
        <f>M749*N749</f>
        <v>0</v>
      </c>
    </row>
    <row r="750" spans="1:16" ht="12.75" customHeight="1" x14ac:dyDescent="0.25">
      <c r="A750" s="909"/>
      <c r="B750" s="909"/>
      <c r="C750" s="1055" t="s">
        <v>369</v>
      </c>
      <c r="D750" s="1056"/>
      <c r="E750" s="1056"/>
      <c r="I750" s="736"/>
      <c r="J750" s="12" t="s">
        <v>71</v>
      </c>
      <c r="K750" s="12"/>
      <c r="L750" s="12"/>
      <c r="M750" s="309"/>
      <c r="N750" s="97">
        <v>0.7</v>
      </c>
      <c r="O750" s="98">
        <f>M750*N750</f>
        <v>0</v>
      </c>
    </row>
    <row r="751" spans="1:16" x14ac:dyDescent="0.25">
      <c r="A751" s="909"/>
      <c r="B751" s="909"/>
      <c r="C751" s="1057"/>
      <c r="D751" s="1058"/>
      <c r="E751" s="1058"/>
      <c r="F751" s="309"/>
      <c r="G751" s="97">
        <v>0.6</v>
      </c>
      <c r="H751" s="99">
        <f>F751*G751</f>
        <v>0</v>
      </c>
      <c r="I751" s="736"/>
      <c r="J751" s="12" t="s">
        <v>72</v>
      </c>
      <c r="K751" s="12"/>
      <c r="L751" s="12"/>
      <c r="M751" s="309"/>
      <c r="N751" s="97">
        <v>1.3</v>
      </c>
      <c r="O751" s="98">
        <f>M751*N751</f>
        <v>0</v>
      </c>
    </row>
    <row r="752" spans="1:16" x14ac:dyDescent="0.25">
      <c r="A752" s="393"/>
      <c r="B752" s="393"/>
      <c r="C752" s="7"/>
      <c r="I752" s="737"/>
      <c r="M752" s="62"/>
      <c r="O752" s="8"/>
    </row>
    <row r="753" spans="1:16" x14ac:dyDescent="0.25">
      <c r="A753" s="393"/>
      <c r="B753" s="393"/>
      <c r="C753" s="55" t="s">
        <v>409</v>
      </c>
      <c r="I753" s="736"/>
      <c r="J753" s="44" t="s">
        <v>410</v>
      </c>
      <c r="K753" s="44"/>
      <c r="L753" s="44"/>
      <c r="M753" s="61"/>
      <c r="N753" s="44"/>
      <c r="O753" s="60"/>
    </row>
    <row r="754" spans="1:16" ht="23" x14ac:dyDescent="0.25">
      <c r="A754" s="395"/>
      <c r="B754" s="395"/>
      <c r="C754" s="619" t="s">
        <v>3</v>
      </c>
      <c r="D754" s="79"/>
      <c r="E754" s="618"/>
      <c r="F754" s="130" t="s">
        <v>40</v>
      </c>
      <c r="G754" s="122" t="s">
        <v>41</v>
      </c>
      <c r="H754" s="257" t="s">
        <v>5</v>
      </c>
      <c r="I754" s="735"/>
      <c r="J754" s="137" t="s">
        <v>3</v>
      </c>
      <c r="K754" s="137"/>
      <c r="L754" s="58"/>
      <c r="M754" s="19" t="s">
        <v>40</v>
      </c>
      <c r="N754" s="122" t="s">
        <v>41</v>
      </c>
      <c r="O754" s="125" t="s">
        <v>5</v>
      </c>
    </row>
    <row r="755" spans="1:16" x14ac:dyDescent="0.25">
      <c r="A755" s="909"/>
      <c r="B755" s="909"/>
      <c r="C755" s="17" t="s">
        <v>74</v>
      </c>
      <c r="D755" s="12"/>
      <c r="E755" s="13"/>
      <c r="F755" s="309"/>
      <c r="G755" s="97">
        <v>1</v>
      </c>
      <c r="H755" s="99">
        <f t="shared" ref="H755:H761" si="61">F755*G755</f>
        <v>0</v>
      </c>
      <c r="I755" s="736"/>
      <c r="J755" s="12" t="s">
        <v>73</v>
      </c>
      <c r="K755" s="12"/>
      <c r="L755" s="13"/>
      <c r="M755" s="314"/>
      <c r="N755" s="20">
        <v>0.7</v>
      </c>
      <c r="O755" s="98">
        <f>M755*N755</f>
        <v>0</v>
      </c>
    </row>
    <row r="756" spans="1:16" x14ac:dyDescent="0.25">
      <c r="A756" s="909"/>
      <c r="B756" s="909"/>
      <c r="C756" s="17" t="s">
        <v>262</v>
      </c>
      <c r="D756" s="12"/>
      <c r="E756" s="13"/>
      <c r="F756" s="309"/>
      <c r="G756" s="97">
        <v>0.6</v>
      </c>
      <c r="H756" s="99">
        <f t="shared" si="61"/>
        <v>0</v>
      </c>
      <c r="I756" s="736"/>
      <c r="M756" s="62"/>
      <c r="O756" s="8"/>
    </row>
    <row r="757" spans="1:16" x14ac:dyDescent="0.25">
      <c r="A757" s="909"/>
      <c r="B757" s="909"/>
      <c r="C757" s="1281" t="s">
        <v>259</v>
      </c>
      <c r="D757" s="1282"/>
      <c r="E757" s="1282"/>
      <c r="F757" s="309"/>
      <c r="G757" s="97">
        <v>1.5</v>
      </c>
      <c r="H757" s="99">
        <f t="shared" si="61"/>
        <v>0</v>
      </c>
      <c r="I757" s="736"/>
      <c r="J757" s="44" t="s">
        <v>411</v>
      </c>
      <c r="K757" s="44"/>
      <c r="M757" s="62"/>
      <c r="O757" s="8"/>
    </row>
    <row r="758" spans="1:16" ht="12" customHeight="1" x14ac:dyDescent="0.25">
      <c r="A758" s="909"/>
      <c r="B758" s="909"/>
      <c r="C758" s="1281" t="s">
        <v>260</v>
      </c>
      <c r="D758" s="1282"/>
      <c r="E758" s="1282"/>
      <c r="F758" s="309"/>
      <c r="G758" s="97">
        <v>2</v>
      </c>
      <c r="H758" s="99">
        <f t="shared" si="61"/>
        <v>0</v>
      </c>
      <c r="I758" s="735"/>
      <c r="J758" s="1273" t="s">
        <v>3</v>
      </c>
      <c r="K758" s="1273"/>
      <c r="L758" s="1274"/>
      <c r="M758" s="913" t="s">
        <v>40</v>
      </c>
      <c r="N758" s="1071" t="s">
        <v>41</v>
      </c>
      <c r="O758" s="1146" t="s">
        <v>5</v>
      </c>
    </row>
    <row r="759" spans="1:16" s="44" customFormat="1" x14ac:dyDescent="0.25">
      <c r="A759" s="909"/>
      <c r="B759" s="909"/>
      <c r="C759" s="1147" t="s">
        <v>261</v>
      </c>
      <c r="D759" s="1148"/>
      <c r="E759" s="1148"/>
      <c r="F759" s="309"/>
      <c r="G759" s="97">
        <v>1.7</v>
      </c>
      <c r="H759" s="99">
        <f t="shared" si="61"/>
        <v>0</v>
      </c>
      <c r="I759" s="735"/>
      <c r="J759" s="1275"/>
      <c r="K759" s="1275"/>
      <c r="L759" s="1270"/>
      <c r="M759" s="913"/>
      <c r="N759" s="1071"/>
      <c r="O759" s="1146"/>
    </row>
    <row r="760" spans="1:16" x14ac:dyDescent="0.25">
      <c r="A760" s="909"/>
      <c r="B760" s="909"/>
      <c r="C760" s="1044" t="s">
        <v>177</v>
      </c>
      <c r="D760" s="1045"/>
      <c r="E760" s="1046"/>
      <c r="F760" s="309"/>
      <c r="G760" s="97">
        <v>1.5</v>
      </c>
      <c r="H760" s="99">
        <f t="shared" si="61"/>
        <v>0</v>
      </c>
      <c r="I760" s="736"/>
      <c r="J760" s="12" t="s">
        <v>75</v>
      </c>
      <c r="K760" s="12"/>
      <c r="L760" s="12"/>
      <c r="M760" s="309"/>
      <c r="N760" s="97">
        <v>0.7</v>
      </c>
      <c r="O760" s="98">
        <f>M760*N760</f>
        <v>0</v>
      </c>
      <c r="P760" s="80"/>
    </row>
    <row r="761" spans="1:16" ht="12.75" customHeight="1" x14ac:dyDescent="0.25">
      <c r="A761" s="909"/>
      <c r="B761" s="909"/>
      <c r="C761" s="1072" t="s">
        <v>327</v>
      </c>
      <c r="D761" s="1073"/>
      <c r="E761" s="1074"/>
      <c r="F761" s="309"/>
      <c r="G761" s="97">
        <v>2</v>
      </c>
      <c r="H761" s="99">
        <f t="shared" si="61"/>
        <v>0</v>
      </c>
      <c r="I761" s="736"/>
      <c r="J761" s="12" t="s">
        <v>76</v>
      </c>
      <c r="K761" s="12"/>
      <c r="L761" s="12"/>
      <c r="M761" s="309"/>
      <c r="N761" s="97">
        <v>1</v>
      </c>
      <c r="O761" s="98">
        <f>M761*N761</f>
        <v>0</v>
      </c>
    </row>
    <row r="762" spans="1:16" x14ac:dyDescent="0.25">
      <c r="A762" s="393"/>
      <c r="B762" s="393"/>
      <c r="C762" s="7"/>
      <c r="I762" s="736"/>
      <c r="J762" s="12" t="s">
        <v>77</v>
      </c>
      <c r="K762" s="12"/>
      <c r="L762" s="12"/>
      <c r="M762" s="309"/>
      <c r="N762" s="97">
        <v>1.1000000000000001</v>
      </c>
      <c r="O762" s="98">
        <f>M762*N762</f>
        <v>0</v>
      </c>
    </row>
    <row r="763" spans="1:16" x14ac:dyDescent="0.25">
      <c r="A763" s="393"/>
      <c r="B763" s="393"/>
      <c r="C763" s="7"/>
      <c r="I763" s="736"/>
      <c r="O763" s="8"/>
    </row>
    <row r="764" spans="1:16" x14ac:dyDescent="0.25">
      <c r="A764" s="393"/>
      <c r="B764" s="393"/>
      <c r="C764" s="7"/>
      <c r="I764" s="736"/>
      <c r="J764" s="44" t="s">
        <v>412</v>
      </c>
      <c r="K764" s="44"/>
      <c r="L764" s="44"/>
      <c r="M764" s="61"/>
      <c r="N764" s="44"/>
      <c r="O764" s="60"/>
    </row>
    <row r="765" spans="1:16" ht="23" x14ac:dyDescent="0.25">
      <c r="A765" s="393"/>
      <c r="B765" s="393"/>
      <c r="C765" s="7"/>
      <c r="I765" s="735"/>
      <c r="J765" s="79" t="s">
        <v>3</v>
      </c>
      <c r="K765" s="79"/>
      <c r="L765" s="13"/>
      <c r="M765" s="19" t="s">
        <v>40</v>
      </c>
      <c r="N765" s="122" t="s">
        <v>41</v>
      </c>
      <c r="O765" s="125" t="s">
        <v>5</v>
      </c>
    </row>
    <row r="766" spans="1:16" x14ac:dyDescent="0.25">
      <c r="C766" s="7"/>
      <c r="I766" s="736"/>
      <c r="J766" s="12" t="s">
        <v>78</v>
      </c>
      <c r="K766" s="12"/>
      <c r="L766" s="12"/>
      <c r="M766" s="309"/>
      <c r="N766" s="97">
        <v>0.6</v>
      </c>
      <c r="O766" s="98">
        <f>M766*N766</f>
        <v>0</v>
      </c>
    </row>
    <row r="767" spans="1:16" ht="12.5" x14ac:dyDescent="0.25">
      <c r="A767"/>
      <c r="B767"/>
      <c r="C767" s="37"/>
      <c r="D767"/>
      <c r="E767"/>
      <c r="F767"/>
      <c r="G767"/>
      <c r="H767"/>
      <c r="I767" s="736"/>
      <c r="M767" s="62"/>
      <c r="O767" s="8"/>
    </row>
    <row r="768" spans="1:16" ht="12" thickBot="1" x14ac:dyDescent="0.3">
      <c r="B768" s="44"/>
      <c r="C768" s="26" t="s">
        <v>61</v>
      </c>
      <c r="D768" s="27"/>
      <c r="E768" s="27"/>
      <c r="F768" s="611"/>
      <c r="G768" s="27"/>
      <c r="H768" s="168">
        <f>SUM(H743:H761)</f>
        <v>0</v>
      </c>
      <c r="I768" s="42"/>
      <c r="J768" s="30" t="s">
        <v>15</v>
      </c>
      <c r="K768" s="28"/>
      <c r="L768" s="28"/>
      <c r="M768" s="755"/>
      <c r="N768" s="27"/>
      <c r="O768" s="171">
        <f>SUM(O743:O766)</f>
        <v>0</v>
      </c>
    </row>
    <row r="769" spans="1:16" ht="12.5" x14ac:dyDescent="0.25">
      <c r="A769"/>
      <c r="B769"/>
      <c r="C769"/>
      <c r="D769"/>
      <c r="E769"/>
      <c r="F769"/>
      <c r="G769"/>
      <c r="H769"/>
      <c r="I769" s="44"/>
      <c r="N769" s="62"/>
      <c r="O769" s="44"/>
      <c r="P769" s="202"/>
    </row>
    <row r="770" spans="1:16" ht="13" thickBot="1" x14ac:dyDescent="0.3">
      <c r="A770"/>
      <c r="B770"/>
      <c r="C770"/>
      <c r="D770"/>
      <c r="E770"/>
      <c r="F770"/>
      <c r="G770"/>
      <c r="H770"/>
      <c r="I770" s="215" t="s">
        <v>219</v>
      </c>
      <c r="J770"/>
      <c r="K770"/>
      <c r="L770"/>
      <c r="M770"/>
      <c r="N770"/>
      <c r="O770"/>
      <c r="P770"/>
    </row>
    <row r="771" spans="1:16" ht="16.5" customHeight="1" x14ac:dyDescent="0.25">
      <c r="B771" s="679" t="s">
        <v>414</v>
      </c>
      <c r="C771" s="2"/>
      <c r="D771" s="743"/>
      <c r="E771" s="743"/>
      <c r="F771" s="3"/>
      <c r="G771" s="3"/>
      <c r="H771" s="753"/>
      <c r="I771" s="743"/>
      <c r="J771" s="754" t="s">
        <v>413</v>
      </c>
      <c r="K771" s="740"/>
      <c r="L771" s="740"/>
      <c r="M771" s="740"/>
      <c r="N771" s="740"/>
      <c r="O771" s="742"/>
    </row>
    <row r="772" spans="1:16" ht="23" x14ac:dyDescent="0.25">
      <c r="A772" s="395"/>
      <c r="B772" s="1091" t="s">
        <v>3</v>
      </c>
      <c r="C772" s="1092"/>
      <c r="D772" s="1092"/>
      <c r="E772" s="1092"/>
      <c r="F772" s="130" t="s">
        <v>40</v>
      </c>
      <c r="G772" s="122" t="s">
        <v>41</v>
      </c>
      <c r="H772" s="122" t="s">
        <v>5</v>
      </c>
      <c r="I772" s="652"/>
      <c r="J772" s="1165" t="s">
        <v>3</v>
      </c>
      <c r="K772" s="1166"/>
      <c r="L772" s="1167"/>
      <c r="M772" s="620" t="s">
        <v>40</v>
      </c>
      <c r="N772" s="298" t="s">
        <v>292</v>
      </c>
      <c r="O772" s="125" t="s">
        <v>5</v>
      </c>
    </row>
    <row r="773" spans="1:16" ht="12.75" customHeight="1" x14ac:dyDescent="0.25">
      <c r="A773" s="393"/>
      <c r="B773" s="1154" t="s">
        <v>367</v>
      </c>
      <c r="C773" s="1155"/>
      <c r="D773" s="1155"/>
      <c r="E773" s="1155"/>
      <c r="F773" s="309"/>
      <c r="G773" s="97">
        <v>0.2</v>
      </c>
      <c r="H773" s="97">
        <f>F773*G773</f>
        <v>0</v>
      </c>
      <c r="I773" s="393"/>
      <c r="J773" s="1201" t="s">
        <v>293</v>
      </c>
      <c r="K773" s="1202"/>
      <c r="L773" s="1203"/>
      <c r="M773" s="309"/>
      <c r="N773" s="97">
        <v>0.9</v>
      </c>
      <c r="O773" s="98">
        <f>M773*N773</f>
        <v>0</v>
      </c>
    </row>
    <row r="774" spans="1:16" ht="12.75" customHeight="1" x14ac:dyDescent="0.25">
      <c r="A774" s="393"/>
      <c r="B774" s="1154" t="s">
        <v>316</v>
      </c>
      <c r="C774" s="1155"/>
      <c r="D774" s="1155"/>
      <c r="E774" s="1155"/>
      <c r="F774" s="519"/>
      <c r="G774" s="289">
        <v>0.1</v>
      </c>
      <c r="H774" s="289">
        <f>F774*G774</f>
        <v>0</v>
      </c>
      <c r="I774" s="393"/>
      <c r="J774" s="1156" t="s">
        <v>294</v>
      </c>
      <c r="K774" s="1157"/>
      <c r="L774" s="1158"/>
      <c r="M774" s="309"/>
      <c r="N774" s="97">
        <v>1.1000000000000001</v>
      </c>
      <c r="O774" s="98">
        <f>M774*N774</f>
        <v>0</v>
      </c>
    </row>
    <row r="775" spans="1:16" x14ac:dyDescent="0.25">
      <c r="A775" s="393"/>
      <c r="B775" s="514"/>
      <c r="C775" s="44"/>
      <c r="D775" s="44"/>
      <c r="E775" s="44"/>
      <c r="F775" s="745"/>
      <c r="G775" s="746"/>
      <c r="H775" s="751"/>
      <c r="I775" s="393"/>
      <c r="J775" s="1156" t="s">
        <v>295</v>
      </c>
      <c r="K775" s="1157"/>
      <c r="L775" s="1158"/>
      <c r="M775" s="309"/>
      <c r="N775" s="97">
        <v>2</v>
      </c>
      <c r="O775" s="98">
        <f>M775*N775</f>
        <v>0</v>
      </c>
    </row>
    <row r="776" spans="1:16" ht="12" customHeight="1" x14ac:dyDescent="0.3">
      <c r="A776" s="393"/>
      <c r="B776" s="514"/>
      <c r="F776" s="62"/>
      <c r="H776" s="522"/>
      <c r="I776" s="710"/>
      <c r="J776" s="748"/>
      <c r="K776" s="581"/>
      <c r="L776" s="581"/>
      <c r="M776" s="581"/>
      <c r="N776" s="581"/>
      <c r="O776" s="582"/>
    </row>
    <row r="777" spans="1:16" ht="12" customHeight="1" x14ac:dyDescent="0.3">
      <c r="A777" s="393"/>
      <c r="B777" s="55" t="s">
        <v>415</v>
      </c>
      <c r="D777" s="44"/>
      <c r="E777" s="744"/>
      <c r="F777" s="62"/>
      <c r="H777" s="522"/>
      <c r="I777" s="710"/>
      <c r="J777" s="749"/>
      <c r="K777" s="583"/>
      <c r="L777" s="583"/>
      <c r="M777" s="583"/>
      <c r="N777" s="583"/>
      <c r="O777" s="584"/>
    </row>
    <row r="778" spans="1:16" ht="22.5" customHeight="1" x14ac:dyDescent="0.3">
      <c r="A778" s="395"/>
      <c r="B778" s="1091" t="s">
        <v>3</v>
      </c>
      <c r="C778" s="1092"/>
      <c r="D778" s="1092"/>
      <c r="E778" s="1092"/>
      <c r="F778" s="130" t="s">
        <v>40</v>
      </c>
      <c r="G778" s="122" t="s">
        <v>41</v>
      </c>
      <c r="H778" s="122" t="s">
        <v>5</v>
      </c>
      <c r="I778" s="710"/>
      <c r="J778" s="1181" t="s">
        <v>469</v>
      </c>
      <c r="K778" s="1172"/>
      <c r="L778" s="1172"/>
      <c r="M778" s="1172"/>
      <c r="N778" s="1172"/>
      <c r="O778" s="1182"/>
    </row>
    <row r="779" spans="1:16" ht="12" customHeight="1" x14ac:dyDescent="0.3">
      <c r="A779" s="393"/>
      <c r="B779" s="1154" t="s">
        <v>82</v>
      </c>
      <c r="C779" s="1155"/>
      <c r="D779" s="1155"/>
      <c r="E779" s="1155"/>
      <c r="F779" s="309"/>
      <c r="G779" s="97">
        <v>0.6</v>
      </c>
      <c r="H779" s="97">
        <f>F779*G779</f>
        <v>0</v>
      </c>
      <c r="I779" s="710"/>
      <c r="J779" s="1183"/>
      <c r="K779" s="1184"/>
      <c r="L779" s="1184"/>
      <c r="M779" s="1184"/>
      <c r="N779" s="1184"/>
      <c r="O779" s="1185"/>
    </row>
    <row r="780" spans="1:16" ht="24" customHeight="1" x14ac:dyDescent="0.25">
      <c r="A780" s="393"/>
      <c r="B780" s="1154" t="s">
        <v>83</v>
      </c>
      <c r="C780" s="1155"/>
      <c r="D780" s="1155"/>
      <c r="E780" s="1155"/>
      <c r="F780" s="309"/>
      <c r="G780" s="97">
        <v>0.7</v>
      </c>
      <c r="H780" s="97">
        <f>F780*G780</f>
        <v>0</v>
      </c>
      <c r="I780" s="652"/>
      <c r="J780" s="1194" t="s">
        <v>3</v>
      </c>
      <c r="K780" s="913"/>
      <c r="L780" s="913"/>
      <c r="M780" s="116" t="s">
        <v>40</v>
      </c>
      <c r="N780" s="122" t="s">
        <v>41</v>
      </c>
      <c r="O780" s="125" t="s">
        <v>5</v>
      </c>
    </row>
    <row r="781" spans="1:16" ht="12.75" customHeight="1" x14ac:dyDescent="0.25">
      <c r="A781" s="393"/>
      <c r="B781" s="1154" t="s">
        <v>84</v>
      </c>
      <c r="C781" s="1155"/>
      <c r="D781" s="1155"/>
      <c r="E781" s="1155"/>
      <c r="F781" s="309"/>
      <c r="G781" s="97">
        <v>0.9</v>
      </c>
      <c r="H781" s="97">
        <f>F781*G781</f>
        <v>0</v>
      </c>
      <c r="I781" s="393"/>
      <c r="J781" s="1193" t="s">
        <v>467</v>
      </c>
      <c r="K781" s="1193"/>
      <c r="L781" s="1193"/>
      <c r="M781" s="309"/>
      <c r="N781" s="97">
        <v>1</v>
      </c>
      <c r="O781" s="98">
        <f>M781*N781</f>
        <v>0</v>
      </c>
    </row>
    <row r="782" spans="1:16" ht="12.75" customHeight="1" x14ac:dyDescent="0.25">
      <c r="A782" s="537"/>
      <c r="B782" s="1163" t="s">
        <v>453</v>
      </c>
      <c r="C782" s="1164"/>
      <c r="D782" s="1164"/>
      <c r="E782" s="1164"/>
      <c r="F782" s="309"/>
      <c r="G782" s="289">
        <v>1.3</v>
      </c>
      <c r="H782" s="260">
        <f>F782*G782</f>
        <v>0</v>
      </c>
      <c r="I782" s="393"/>
      <c r="J782" s="1193" t="s">
        <v>468</v>
      </c>
      <c r="K782" s="1193"/>
      <c r="L782" s="1193"/>
      <c r="M782" s="309"/>
      <c r="N782" s="97">
        <v>1.5</v>
      </c>
      <c r="O782" s="98">
        <f>M782*N782</f>
        <v>0</v>
      </c>
    </row>
    <row r="783" spans="1:16" ht="12.75" customHeight="1" x14ac:dyDescent="0.25">
      <c r="A783" s="537"/>
      <c r="B783" s="1163"/>
      <c r="C783" s="1164"/>
      <c r="D783" s="1164"/>
      <c r="E783" s="1164"/>
      <c r="F783" s="430"/>
      <c r="G783" s="289"/>
      <c r="H783" s="260"/>
      <c r="I783" s="747"/>
      <c r="J783" s="750"/>
      <c r="K783" s="664"/>
      <c r="L783" s="664"/>
      <c r="M783" s="664"/>
      <c r="N783" s="664"/>
      <c r="O783" s="741"/>
    </row>
    <row r="784" spans="1:16" ht="12.75" customHeight="1" x14ac:dyDescent="0.25">
      <c r="A784" s="393"/>
      <c r="B784" s="1163" t="s">
        <v>329</v>
      </c>
      <c r="C784" s="1164"/>
      <c r="D784" s="1164"/>
      <c r="E784" s="1164"/>
      <c r="F784" s="309"/>
      <c r="G784" s="289">
        <v>0.5</v>
      </c>
      <c r="H784" s="260">
        <f>F784*G784</f>
        <v>0</v>
      </c>
      <c r="I784" s="747"/>
      <c r="J784" s="1142" t="s">
        <v>426</v>
      </c>
      <c r="K784" s="1010"/>
      <c r="L784" s="1010"/>
      <c r="M784" s="1010"/>
      <c r="N784" s="1010"/>
      <c r="O784" s="1011"/>
    </row>
    <row r="785" spans="1:15" ht="12" customHeight="1" x14ac:dyDescent="0.25">
      <c r="A785" s="393"/>
      <c r="B785" s="1163"/>
      <c r="C785" s="1164"/>
      <c r="D785" s="1164"/>
      <c r="E785" s="1164"/>
      <c r="F785" s="20"/>
      <c r="G785" s="9"/>
      <c r="H785" s="9"/>
      <c r="I785" s="747"/>
      <c r="J785" s="1143"/>
      <c r="K785" s="935"/>
      <c r="L785" s="935"/>
      <c r="M785" s="935"/>
      <c r="N785" s="935"/>
      <c r="O785" s="936"/>
    </row>
    <row r="786" spans="1:15" ht="12" customHeight="1" x14ac:dyDescent="0.25">
      <c r="A786" s="393"/>
      <c r="B786" s="1171" t="s">
        <v>416</v>
      </c>
      <c r="C786" s="1172"/>
      <c r="D786" s="1172"/>
      <c r="E786" s="1172"/>
      <c r="F786" s="1172"/>
      <c r="G786" s="1172"/>
      <c r="H786" s="1173"/>
      <c r="I786" s="395"/>
      <c r="J786" s="1179" t="s">
        <v>79</v>
      </c>
      <c r="K786" s="1267" t="s">
        <v>3</v>
      </c>
      <c r="L786" s="1268"/>
      <c r="M786" s="1144" t="s">
        <v>40</v>
      </c>
      <c r="N786" s="1140" t="s">
        <v>41</v>
      </c>
      <c r="O786" s="1186" t="s">
        <v>5</v>
      </c>
    </row>
    <row r="787" spans="1:15" ht="15" customHeight="1" x14ac:dyDescent="0.25">
      <c r="A787" s="394"/>
      <c r="B787" s="1174"/>
      <c r="C787" s="1175"/>
      <c r="D787" s="1175"/>
      <c r="E787" s="1175"/>
      <c r="F787" s="1175"/>
      <c r="G787" s="1175"/>
      <c r="H787" s="1176"/>
      <c r="I787" s="395"/>
      <c r="J787" s="1180"/>
      <c r="K787" s="1269"/>
      <c r="L787" s="1270"/>
      <c r="M787" s="1099"/>
      <c r="N787" s="1141"/>
      <c r="O787" s="1187"/>
    </row>
    <row r="788" spans="1:15" s="44" customFormat="1" ht="20" x14ac:dyDescent="0.25">
      <c r="A788" s="395"/>
      <c r="B788" s="1168" t="s">
        <v>3</v>
      </c>
      <c r="C788" s="1169"/>
      <c r="D788" s="1169"/>
      <c r="E788" s="1170"/>
      <c r="F788" s="130" t="s">
        <v>40</v>
      </c>
      <c r="G788" s="122" t="s">
        <v>41</v>
      </c>
      <c r="H788" s="122" t="s">
        <v>5</v>
      </c>
      <c r="I788" s="393"/>
      <c r="J788" s="20">
        <v>-35</v>
      </c>
      <c r="K788" s="9" t="s">
        <v>80</v>
      </c>
      <c r="L788" s="9"/>
      <c r="M788" s="309"/>
      <c r="N788" s="97">
        <v>0.6</v>
      </c>
      <c r="O788" s="98">
        <f t="shared" ref="O788:O798" si="62">M788*N788</f>
        <v>0</v>
      </c>
    </row>
    <row r="789" spans="1:15" ht="12.75" customHeight="1" x14ac:dyDescent="0.25">
      <c r="A789" s="393"/>
      <c r="B789" s="1154" t="s">
        <v>325</v>
      </c>
      <c r="C789" s="1155"/>
      <c r="D789" s="1155"/>
      <c r="E789" s="1155"/>
      <c r="F789" s="309"/>
      <c r="G789" s="305">
        <v>0.5</v>
      </c>
      <c r="H789" s="289">
        <f>F789*G789</f>
        <v>0</v>
      </c>
      <c r="I789" s="393"/>
      <c r="J789" s="20">
        <v>-50</v>
      </c>
      <c r="K789" s="12" t="s">
        <v>58</v>
      </c>
      <c r="L789" s="12"/>
      <c r="M789" s="309"/>
      <c r="N789" s="97">
        <v>0.8</v>
      </c>
      <c r="O789" s="98">
        <f t="shared" si="62"/>
        <v>0</v>
      </c>
    </row>
    <row r="790" spans="1:15" ht="12.75" customHeight="1" x14ac:dyDescent="0.25">
      <c r="A790" s="393"/>
      <c r="B790" s="1163" t="s">
        <v>326</v>
      </c>
      <c r="C790" s="1164"/>
      <c r="D790" s="1164"/>
      <c r="E790" s="1164"/>
      <c r="F790" s="309"/>
      <c r="G790" s="97">
        <v>0.8</v>
      </c>
      <c r="H790" s="97">
        <f>F790*G790</f>
        <v>0</v>
      </c>
      <c r="I790" s="393"/>
      <c r="J790" s="20">
        <v>-70</v>
      </c>
      <c r="K790" s="12" t="s">
        <v>58</v>
      </c>
      <c r="L790" s="12"/>
      <c r="M790" s="309"/>
      <c r="N790" s="97">
        <v>1</v>
      </c>
      <c r="O790" s="98">
        <f t="shared" si="62"/>
        <v>0</v>
      </c>
    </row>
    <row r="791" spans="1:15" ht="12.75" customHeight="1" x14ac:dyDescent="0.25">
      <c r="A791" s="393"/>
      <c r="B791" s="1163"/>
      <c r="C791" s="1164"/>
      <c r="D791" s="1164"/>
      <c r="E791" s="1164"/>
      <c r="F791" s="336"/>
      <c r="G791" s="264"/>
      <c r="H791" s="417"/>
      <c r="I791" s="393"/>
      <c r="J791" s="20">
        <v>-100</v>
      </c>
      <c r="K791" s="12" t="s">
        <v>58</v>
      </c>
      <c r="L791" s="12"/>
      <c r="M791" s="309"/>
      <c r="N791" s="97">
        <v>1.5</v>
      </c>
      <c r="O791" s="98">
        <f t="shared" si="62"/>
        <v>0</v>
      </c>
    </row>
    <row r="792" spans="1:15" ht="12.75" customHeight="1" x14ac:dyDescent="0.25">
      <c r="A792" s="393"/>
      <c r="B792" s="1163" t="s">
        <v>85</v>
      </c>
      <c r="C792" s="1164"/>
      <c r="D792" s="1164"/>
      <c r="E792" s="1164"/>
      <c r="F792" s="309"/>
      <c r="G792" s="97">
        <v>0.9</v>
      </c>
      <c r="H792" s="97">
        <f t="shared" ref="H792:H799" si="63">F792*G792</f>
        <v>0</v>
      </c>
      <c r="I792" s="393"/>
      <c r="J792" s="20">
        <v>-150</v>
      </c>
      <c r="K792" s="12" t="s">
        <v>58</v>
      </c>
      <c r="L792" s="12"/>
      <c r="M792" s="309"/>
      <c r="N792" s="97">
        <v>2</v>
      </c>
      <c r="O792" s="98">
        <f t="shared" si="62"/>
        <v>0</v>
      </c>
    </row>
    <row r="793" spans="1:15" ht="12.75" customHeight="1" x14ac:dyDescent="0.25">
      <c r="A793" s="393"/>
      <c r="B793" s="1163" t="s">
        <v>86</v>
      </c>
      <c r="C793" s="1164"/>
      <c r="D793" s="1164"/>
      <c r="E793" s="1164"/>
      <c r="F793" s="309"/>
      <c r="G793" s="97">
        <v>1.3</v>
      </c>
      <c r="H793" s="97">
        <f t="shared" si="63"/>
        <v>0</v>
      </c>
      <c r="I793" s="393"/>
      <c r="J793" s="20">
        <v>-200</v>
      </c>
      <c r="K793" s="12" t="s">
        <v>58</v>
      </c>
      <c r="L793" s="12"/>
      <c r="M793" s="309"/>
      <c r="N793" s="97">
        <v>2.5</v>
      </c>
      <c r="O793" s="98">
        <f t="shared" si="62"/>
        <v>0</v>
      </c>
    </row>
    <row r="794" spans="1:15" ht="12.75" customHeight="1" x14ac:dyDescent="0.25">
      <c r="A794" s="393"/>
      <c r="B794" s="1154" t="s">
        <v>87</v>
      </c>
      <c r="C794" s="1155"/>
      <c r="D794" s="1155"/>
      <c r="E794" s="1155"/>
      <c r="F794" s="309"/>
      <c r="G794" s="97">
        <v>0.6</v>
      </c>
      <c r="H794" s="97">
        <f t="shared" si="63"/>
        <v>0</v>
      </c>
      <c r="I794" s="393"/>
      <c r="J794" s="20">
        <v>-250</v>
      </c>
      <c r="K794" s="12" t="s">
        <v>58</v>
      </c>
      <c r="L794" s="12"/>
      <c r="M794" s="309"/>
      <c r="N794" s="97">
        <v>3</v>
      </c>
      <c r="O794" s="98">
        <f t="shared" si="62"/>
        <v>0</v>
      </c>
    </row>
    <row r="795" spans="1:15" ht="12.75" customHeight="1" x14ac:dyDescent="0.25">
      <c r="A795" s="393"/>
      <c r="B795" s="1163" t="s">
        <v>88</v>
      </c>
      <c r="C795" s="1164"/>
      <c r="D795" s="1164"/>
      <c r="E795" s="1164"/>
      <c r="F795" s="519"/>
      <c r="G795" s="289">
        <v>0.4</v>
      </c>
      <c r="H795" s="289">
        <f t="shared" si="63"/>
        <v>0</v>
      </c>
      <c r="I795" s="393"/>
      <c r="J795" s="20">
        <v>-300</v>
      </c>
      <c r="K795" s="12" t="s">
        <v>58</v>
      </c>
      <c r="L795" s="12"/>
      <c r="M795" s="309"/>
      <c r="N795" s="97">
        <v>3.5</v>
      </c>
      <c r="O795" s="98">
        <f t="shared" si="62"/>
        <v>0</v>
      </c>
    </row>
    <row r="796" spans="1:15" ht="12.75" customHeight="1" x14ac:dyDescent="0.25">
      <c r="A796" s="393"/>
      <c r="B796" s="942" t="s">
        <v>452</v>
      </c>
      <c r="C796" s="943"/>
      <c r="D796" s="943"/>
      <c r="E796" s="943"/>
      <c r="F796" s="314"/>
      <c r="G796" s="97">
        <v>0.1</v>
      </c>
      <c r="H796" s="97">
        <f t="shared" si="63"/>
        <v>0</v>
      </c>
      <c r="I796" s="393"/>
      <c r="J796" s="20">
        <v>-400</v>
      </c>
      <c r="K796" s="12" t="s">
        <v>58</v>
      </c>
      <c r="L796" s="12"/>
      <c r="M796" s="309"/>
      <c r="N796" s="97">
        <v>4</v>
      </c>
      <c r="O796" s="98">
        <f t="shared" si="62"/>
        <v>0</v>
      </c>
    </row>
    <row r="797" spans="1:15" ht="12.75" customHeight="1" x14ac:dyDescent="0.25">
      <c r="A797" s="393" t="s">
        <v>379</v>
      </c>
      <c r="B797" s="1087" t="s">
        <v>451</v>
      </c>
      <c r="C797" s="1088"/>
      <c r="D797" s="1088"/>
      <c r="E797" s="1088"/>
      <c r="F797" s="314"/>
      <c r="G797" s="97">
        <v>0.2</v>
      </c>
      <c r="H797" s="97">
        <f t="shared" si="63"/>
        <v>0</v>
      </c>
      <c r="I797" s="393"/>
      <c r="J797" s="20">
        <v>-500</v>
      </c>
      <c r="K797" s="12" t="s">
        <v>58</v>
      </c>
      <c r="L797" s="12"/>
      <c r="M797" s="309"/>
      <c r="N797" s="97">
        <v>5</v>
      </c>
      <c r="O797" s="98">
        <f t="shared" si="62"/>
        <v>0</v>
      </c>
    </row>
    <row r="798" spans="1:15" ht="12.75" customHeight="1" x14ac:dyDescent="0.25">
      <c r="A798" s="393" t="s">
        <v>380</v>
      </c>
      <c r="B798" s="1087" t="s">
        <v>450</v>
      </c>
      <c r="C798" s="1088"/>
      <c r="D798" s="1088"/>
      <c r="E798" s="1088"/>
      <c r="F798" s="314"/>
      <c r="G798" s="97">
        <v>0.3</v>
      </c>
      <c r="H798" s="97">
        <f t="shared" si="63"/>
        <v>0</v>
      </c>
      <c r="I798" s="393"/>
      <c r="J798" s="20">
        <v>-700</v>
      </c>
      <c r="K798" s="12" t="s">
        <v>58</v>
      </c>
      <c r="L798" s="12"/>
      <c r="M798" s="309"/>
      <c r="N798" s="97">
        <v>6</v>
      </c>
      <c r="O798" s="98">
        <f t="shared" si="62"/>
        <v>0</v>
      </c>
    </row>
    <row r="799" spans="1:15" ht="24" customHeight="1" x14ac:dyDescent="0.25">
      <c r="A799" s="681"/>
      <c r="B799" s="1089" t="s">
        <v>449</v>
      </c>
      <c r="C799" s="1090"/>
      <c r="D799" s="1090"/>
      <c r="E799" s="1090"/>
      <c r="F799" s="523"/>
      <c r="G799" s="118">
        <v>1</v>
      </c>
      <c r="H799" s="118">
        <f t="shared" si="63"/>
        <v>0</v>
      </c>
      <c r="I799" s="393"/>
      <c r="J799" s="63"/>
      <c r="O799" s="8"/>
    </row>
    <row r="800" spans="1:15" ht="13.5" customHeight="1" x14ac:dyDescent="0.25">
      <c r="A800" s="520"/>
      <c r="B800" s="520"/>
      <c r="C800" s="499"/>
      <c r="D800" s="499"/>
      <c r="E800" s="499"/>
      <c r="F800" s="500"/>
      <c r="G800" s="500"/>
      <c r="H800" s="752"/>
      <c r="J800" s="63"/>
      <c r="O800" s="8"/>
    </row>
    <row r="801" spans="1:18" s="44" customFormat="1" ht="12" thickBot="1" x14ac:dyDescent="0.3">
      <c r="B801" s="26" t="s">
        <v>15</v>
      </c>
      <c r="C801" s="27"/>
      <c r="D801" s="27"/>
      <c r="E801" s="27"/>
      <c r="F801" s="611"/>
      <c r="G801" s="611"/>
      <c r="H801" s="168">
        <f>SUM(H773:H799)</f>
        <v>0</v>
      </c>
      <c r="I801" s="48"/>
      <c r="J801" s="30" t="s">
        <v>81</v>
      </c>
      <c r="K801" s="27"/>
      <c r="L801" s="27"/>
      <c r="M801" s="27"/>
      <c r="N801" s="27"/>
      <c r="O801" s="171">
        <f>SUM(O773:O799)</f>
        <v>0</v>
      </c>
    </row>
    <row r="802" spans="1:18" s="44" customFormat="1" ht="12.5" x14ac:dyDescent="0.25">
      <c r="A802"/>
      <c r="B802"/>
      <c r="C802"/>
      <c r="D802"/>
      <c r="E802"/>
      <c r="F802"/>
      <c r="G802"/>
      <c r="H802"/>
    </row>
    <row r="803" spans="1:18" ht="13" thickBot="1" x14ac:dyDescent="0.3">
      <c r="A803"/>
      <c r="B803"/>
      <c r="C803"/>
      <c r="D803"/>
      <c r="E803"/>
      <c r="F803"/>
      <c r="G803"/>
      <c r="H803"/>
      <c r="I803" s="215" t="s">
        <v>219</v>
      </c>
      <c r="J803"/>
    </row>
    <row r="804" spans="1:18" ht="12.5" x14ac:dyDescent="0.25">
      <c r="A804" s="1061" t="s">
        <v>417</v>
      </c>
      <c r="B804" s="1062"/>
      <c r="C804" s="1062"/>
      <c r="D804" s="1062"/>
      <c r="E804" s="1062"/>
      <c r="F804" s="1062"/>
      <c r="G804" s="3"/>
      <c r="H804" s="3"/>
      <c r="I804" s="3"/>
      <c r="J804" s="3"/>
      <c r="K804" s="2"/>
      <c r="L804" s="2"/>
      <c r="M804" s="2"/>
      <c r="N804" s="1123" t="s">
        <v>265</v>
      </c>
      <c r="O804" s="1123"/>
      <c r="P804" s="1124"/>
      <c r="Q804" s="1122"/>
      <c r="R804" s="1122"/>
    </row>
    <row r="805" spans="1:18" ht="12.5" x14ac:dyDescent="0.25">
      <c r="A805" s="37"/>
      <c r="B805"/>
      <c r="C805"/>
      <c r="D805"/>
      <c r="E805"/>
      <c r="F805"/>
      <c r="G805"/>
      <c r="H805"/>
      <c r="I805"/>
      <c r="J805"/>
      <c r="N805" s="1125"/>
      <c r="O805" s="1125"/>
      <c r="P805" s="1126"/>
      <c r="Q805" s="1122"/>
      <c r="R805" s="1122"/>
    </row>
    <row r="806" spans="1:18" ht="12.5" x14ac:dyDescent="0.25">
      <c r="A806" s="688" t="s">
        <v>132</v>
      </c>
      <c r="B806" s="107"/>
      <c r="C806" s="107"/>
      <c r="D806" s="107"/>
      <c r="E806" s="107"/>
      <c r="F806" s="731" t="s">
        <v>264</v>
      </c>
      <c r="G806" s="107"/>
      <c r="H806" s="57"/>
      <c r="I806" s="107"/>
      <c r="J806" s="107"/>
      <c r="K806" s="57"/>
      <c r="L806" s="57"/>
      <c r="M806" s="57"/>
      <c r="N806" s="1127"/>
      <c r="O806" s="1127"/>
      <c r="P806" s="1128"/>
    </row>
    <row r="807" spans="1:18" ht="12.5" x14ac:dyDescent="0.25">
      <c r="A807" s="757" t="s">
        <v>3</v>
      </c>
      <c r="B807" s="139"/>
      <c r="C807" s="139"/>
      <c r="D807" s="36"/>
      <c r="E807" s="36"/>
      <c r="F807" s="758" t="s">
        <v>3</v>
      </c>
      <c r="G807" s="36"/>
      <c r="H807" s="21"/>
      <c r="I807" s="36"/>
      <c r="J807" s="36"/>
      <c r="K807" s="21"/>
      <c r="L807" s="21"/>
      <c r="M807" s="21"/>
      <c r="N807" s="49"/>
      <c r="O807" s="635" t="s">
        <v>460</v>
      </c>
      <c r="P807" s="769">
        <v>0.5</v>
      </c>
    </row>
    <row r="808" spans="1:18" ht="20" x14ac:dyDescent="0.25">
      <c r="A808" s="1007" t="s">
        <v>457</v>
      </c>
      <c r="B808" s="1161"/>
      <c r="C808" s="122" t="s">
        <v>40</v>
      </c>
      <c r="D808" s="764" t="s">
        <v>125</v>
      </c>
      <c r="E808" s="257" t="s">
        <v>5</v>
      </c>
      <c r="F808" s="623" t="s">
        <v>457</v>
      </c>
      <c r="G808" s="122" t="s">
        <v>40</v>
      </c>
      <c r="H808" s="122" t="s">
        <v>456</v>
      </c>
      <c r="I808" s="122" t="s">
        <v>5</v>
      </c>
      <c r="J808" s="257" t="s">
        <v>458</v>
      </c>
      <c r="K808" s="122" t="s">
        <v>40</v>
      </c>
      <c r="L808" s="122" t="s">
        <v>455</v>
      </c>
      <c r="M808" s="122" t="s">
        <v>459</v>
      </c>
      <c r="N808" s="585" t="s">
        <v>458</v>
      </c>
      <c r="O808" s="585" t="s">
        <v>40</v>
      </c>
      <c r="P808" s="622" t="s">
        <v>5</v>
      </c>
    </row>
    <row r="809" spans="1:18" ht="12.5" x14ac:dyDescent="0.25">
      <c r="A809" s="991">
        <v>-75</v>
      </c>
      <c r="B809" s="1063"/>
      <c r="C809" s="317"/>
      <c r="D809" s="131">
        <v>0.15</v>
      </c>
      <c r="E809" s="714">
        <f>C809*D809</f>
        <v>0</v>
      </c>
      <c r="F809" s="756">
        <v>-75</v>
      </c>
      <c r="G809" s="317"/>
      <c r="H809" s="131">
        <v>0.5</v>
      </c>
      <c r="I809" s="131">
        <f>G809*H809</f>
        <v>0</v>
      </c>
      <c r="J809" s="756">
        <v>-75</v>
      </c>
      <c r="K809" s="309"/>
      <c r="L809" s="97">
        <v>0.8</v>
      </c>
      <c r="M809" s="97">
        <f>K809*L809</f>
        <v>0</v>
      </c>
      <c r="N809" s="127">
        <v>-75</v>
      </c>
      <c r="O809" s="309"/>
      <c r="P809" s="268">
        <f>D809*O809*$P$807</f>
        <v>0</v>
      </c>
    </row>
    <row r="810" spans="1:18" ht="12.5" x14ac:dyDescent="0.25">
      <c r="A810" s="991">
        <v>-110</v>
      </c>
      <c r="B810" s="1063"/>
      <c r="C810" s="317"/>
      <c r="D810" s="131">
        <v>0.25</v>
      </c>
      <c r="E810" s="714">
        <f>C810*D810</f>
        <v>0</v>
      </c>
      <c r="F810" s="616">
        <v>-110</v>
      </c>
      <c r="G810" s="317"/>
      <c r="H810" s="131">
        <v>0.8</v>
      </c>
      <c r="I810" s="131">
        <f>G810*H810</f>
        <v>0</v>
      </c>
      <c r="J810" s="616">
        <v>-110</v>
      </c>
      <c r="K810" s="309"/>
      <c r="L810" s="97">
        <v>1.4</v>
      </c>
      <c r="M810" s="97">
        <f>K810*L810</f>
        <v>0</v>
      </c>
      <c r="N810" s="762">
        <v>-110</v>
      </c>
      <c r="O810" s="309"/>
      <c r="P810" s="268">
        <f>D810*O810*$P$807</f>
        <v>0</v>
      </c>
    </row>
    <row r="811" spans="1:18" ht="12.5" x14ac:dyDescent="0.25">
      <c r="A811" s="991">
        <v>-160</v>
      </c>
      <c r="B811" s="1063"/>
      <c r="C811" s="317"/>
      <c r="D811" s="131">
        <v>0.35</v>
      </c>
      <c r="E811" s="714">
        <f>C811*D811</f>
        <v>0</v>
      </c>
      <c r="F811" s="616">
        <v>-160</v>
      </c>
      <c r="G811" s="317"/>
      <c r="H811" s="131">
        <v>1.1000000000000001</v>
      </c>
      <c r="I811" s="131">
        <f>G811*H811</f>
        <v>0</v>
      </c>
      <c r="J811" s="616">
        <v>-160</v>
      </c>
      <c r="K811" s="309"/>
      <c r="L811" s="97">
        <v>2.4</v>
      </c>
      <c r="M811" s="97">
        <f>K811*L811</f>
        <v>0</v>
      </c>
      <c r="N811" s="762">
        <v>-160</v>
      </c>
      <c r="O811" s="309"/>
      <c r="P811" s="268">
        <f>D811*O811*$P$807</f>
        <v>0</v>
      </c>
    </row>
    <row r="812" spans="1:18" ht="12.5" x14ac:dyDescent="0.25">
      <c r="A812" s="991">
        <v>-200</v>
      </c>
      <c r="B812" s="1063"/>
      <c r="C812" s="317"/>
      <c r="D812" s="131">
        <v>0.45</v>
      </c>
      <c r="E812" s="714">
        <f>C812*D812</f>
        <v>0</v>
      </c>
      <c r="F812" s="616">
        <v>-200</v>
      </c>
      <c r="G812" s="317"/>
      <c r="H812" s="131">
        <v>1.4</v>
      </c>
      <c r="I812" s="131">
        <f>G812*H812</f>
        <v>0</v>
      </c>
      <c r="J812" s="616">
        <v>-200</v>
      </c>
      <c r="K812" s="309"/>
      <c r="L812" s="97">
        <v>3.9</v>
      </c>
      <c r="M812" s="97">
        <f>K812*L812</f>
        <v>0</v>
      </c>
      <c r="N812" s="762">
        <v>-200</v>
      </c>
      <c r="O812" s="309"/>
      <c r="P812" s="268">
        <f>D812*O812*$P$807</f>
        <v>0</v>
      </c>
    </row>
    <row r="813" spans="1:18" ht="12.5" x14ac:dyDescent="0.25">
      <c r="A813" s="1159" t="s">
        <v>263</v>
      </c>
      <c r="B813" s="1160"/>
      <c r="C813" s="760"/>
      <c r="D813" s="260">
        <v>0.5</v>
      </c>
      <c r="E813" s="732">
        <f>C813*D813</f>
        <v>0</v>
      </c>
      <c r="F813" s="259" t="s">
        <v>159</v>
      </c>
      <c r="G813" s="760"/>
      <c r="H813" s="260">
        <v>1.9</v>
      </c>
      <c r="I813" s="260">
        <f>G813*H813</f>
        <v>0</v>
      </c>
      <c r="J813" s="63"/>
      <c r="K813" s="203"/>
      <c r="L813" s="258"/>
      <c r="M813" s="258"/>
      <c r="N813" s="763" t="s">
        <v>159</v>
      </c>
      <c r="O813" s="519"/>
      <c r="P813" s="761">
        <f>D813*O813*$P$807</f>
        <v>0</v>
      </c>
    </row>
    <row r="814" spans="1:18" ht="12.5" x14ac:dyDescent="0.25">
      <c r="A814" s="765"/>
      <c r="B814" s="107"/>
      <c r="C814" s="107"/>
      <c r="D814" s="107"/>
      <c r="E814" s="107"/>
      <c r="F814" s="107"/>
      <c r="G814" s="57"/>
      <c r="H814" s="107"/>
      <c r="I814" s="107"/>
      <c r="J814" s="107"/>
      <c r="K814" s="57"/>
      <c r="L814" s="57"/>
      <c r="M814" s="57"/>
      <c r="N814" s="57"/>
      <c r="O814" s="57"/>
      <c r="P814" s="766"/>
    </row>
    <row r="815" spans="1:18" ht="12" thickBot="1" x14ac:dyDescent="0.3">
      <c r="A815" s="1059" t="s">
        <v>454</v>
      </c>
      <c r="B815" s="1060"/>
      <c r="C815" s="1060"/>
      <c r="D815" s="1060"/>
      <c r="E815" s="169">
        <f>SUM(E809:E813)</f>
        <v>0</v>
      </c>
      <c r="F815" s="767"/>
      <c r="G815" s="767"/>
      <c r="H815" s="768"/>
      <c r="I815" s="169">
        <f>SUM(I809:I814)</f>
        <v>0</v>
      </c>
      <c r="J815" s="767"/>
      <c r="K815" s="767"/>
      <c r="L815" s="768"/>
      <c r="M815" s="169">
        <f>SUM(M809:M814)</f>
        <v>0</v>
      </c>
      <c r="N815" s="767"/>
      <c r="O815" s="768"/>
      <c r="P815" s="171">
        <f>SUM(P809:P814)</f>
        <v>0</v>
      </c>
    </row>
    <row r="816" spans="1:18" ht="12.5" x14ac:dyDescent="0.25">
      <c r="A816"/>
      <c r="B816"/>
      <c r="G816"/>
      <c r="H816"/>
      <c r="I816"/>
      <c r="J816"/>
    </row>
    <row r="817" spans="1:14" ht="12.5" x14ac:dyDescent="0.25">
      <c r="A817"/>
      <c r="B817"/>
      <c r="G817"/>
      <c r="H817"/>
      <c r="I817"/>
      <c r="J817"/>
    </row>
    <row r="818" spans="1:14" ht="12.5" x14ac:dyDescent="0.25">
      <c r="A818" s="1162"/>
      <c r="B818" s="1162"/>
      <c r="C818" s="1162"/>
      <c r="D818" s="151"/>
      <c r="E818"/>
      <c r="F818"/>
      <c r="G818"/>
      <c r="H818"/>
      <c r="I818"/>
      <c r="J818"/>
    </row>
    <row r="819" spans="1:14" ht="13" thickBot="1" x14ac:dyDescent="0.3">
      <c r="A819" s="1036"/>
      <c r="B819" s="1036"/>
      <c r="C819" s="1036"/>
      <c r="F819"/>
      <c r="G819"/>
      <c r="H819"/>
      <c r="I819"/>
      <c r="J819"/>
    </row>
    <row r="820" spans="1:14" ht="12.75" customHeight="1" x14ac:dyDescent="0.25">
      <c r="A820" s="1061" t="s">
        <v>418</v>
      </c>
      <c r="B820" s="1062"/>
      <c r="C820" s="1062"/>
      <c r="D820" s="1062"/>
      <c r="E820" s="1062"/>
      <c r="F820" s="1062"/>
      <c r="G820" s="3"/>
      <c r="H820" s="3"/>
      <c r="I820" s="3"/>
      <c r="J820" s="3"/>
      <c r="K820" s="2"/>
      <c r="L820" s="1078" t="s">
        <v>265</v>
      </c>
      <c r="M820" s="1079"/>
      <c r="N820" s="1080"/>
    </row>
    <row r="821" spans="1:14" ht="12.5" x14ac:dyDescent="0.25">
      <c r="A821" s="37"/>
      <c r="B821"/>
      <c r="C821"/>
      <c r="D821"/>
      <c r="E821"/>
      <c r="F821"/>
      <c r="G821"/>
      <c r="H821"/>
      <c r="I821"/>
      <c r="J821"/>
      <c r="L821" s="1081"/>
      <c r="M821" s="1082"/>
      <c r="N821" s="1083"/>
    </row>
    <row r="822" spans="1:14" ht="12.5" x14ac:dyDescent="0.25">
      <c r="A822" s="688" t="s">
        <v>133</v>
      </c>
      <c r="B822" s="107"/>
      <c r="C822" s="107"/>
      <c r="D822" s="107"/>
      <c r="E822" s="107"/>
      <c r="F822" s="108"/>
      <c r="G822" s="731" t="s">
        <v>134</v>
      </c>
      <c r="H822" s="107"/>
      <c r="I822" s="107"/>
      <c r="J822" s="107"/>
      <c r="K822" s="57"/>
      <c r="L822" s="1084"/>
      <c r="M822" s="1085"/>
      <c r="N822" s="1086"/>
    </row>
    <row r="823" spans="1:14" ht="12.5" x14ac:dyDescent="0.25">
      <c r="A823" s="759" t="s">
        <v>3</v>
      </c>
      <c r="B823" s="36"/>
      <c r="C823" s="36"/>
      <c r="D823" s="36"/>
      <c r="E823" s="36"/>
      <c r="F823" s="109"/>
      <c r="G823" s="758" t="s">
        <v>3</v>
      </c>
      <c r="H823" s="36"/>
      <c r="I823" s="36"/>
      <c r="J823" s="36"/>
      <c r="K823" s="21"/>
      <c r="L823" s="49"/>
      <c r="M823" s="262">
        <v>0.5</v>
      </c>
      <c r="N823" s="263" t="s">
        <v>266</v>
      </c>
    </row>
    <row r="824" spans="1:14" ht="12.5" x14ac:dyDescent="0.25">
      <c r="A824" s="1132" t="s">
        <v>143</v>
      </c>
      <c r="B824" s="1133"/>
      <c r="C824" s="1134"/>
      <c r="D824" s="133" t="s">
        <v>267</v>
      </c>
      <c r="E824" s="133" t="s">
        <v>125</v>
      </c>
      <c r="F824" s="133" t="s">
        <v>126</v>
      </c>
      <c r="G824" s="1177" t="s">
        <v>143</v>
      </c>
      <c r="H824" s="1178"/>
      <c r="I824" s="133" t="s">
        <v>267</v>
      </c>
      <c r="J824" s="133" t="s">
        <v>127</v>
      </c>
      <c r="K824" s="614" t="s">
        <v>126</v>
      </c>
      <c r="L824" s="20" t="s">
        <v>24</v>
      </c>
      <c r="M824" s="20" t="s">
        <v>267</v>
      </c>
      <c r="N824" s="141" t="s">
        <v>126</v>
      </c>
    </row>
    <row r="825" spans="1:14" ht="12.5" x14ac:dyDescent="0.25">
      <c r="A825" s="991">
        <v>-22</v>
      </c>
      <c r="B825" s="1063"/>
      <c r="C825" s="976"/>
      <c r="D825" s="318"/>
      <c r="E825" s="131">
        <v>0.15</v>
      </c>
      <c r="F825" s="131">
        <f t="shared" ref="F825:F831" si="64">D825*E825</f>
        <v>0</v>
      </c>
      <c r="G825" s="1136">
        <v>-22</v>
      </c>
      <c r="H825" s="1137"/>
      <c r="I825" s="317"/>
      <c r="J825" s="134">
        <v>0.5</v>
      </c>
      <c r="K825" s="99">
        <f>I825*J825</f>
        <v>0</v>
      </c>
      <c r="L825" s="616">
        <v>-22</v>
      </c>
      <c r="M825" s="318"/>
      <c r="N825" s="268">
        <f t="shared" ref="N825:N831" si="65">E825*M825*$M$823</f>
        <v>0</v>
      </c>
    </row>
    <row r="826" spans="1:14" ht="12.5" x14ac:dyDescent="0.25">
      <c r="A826" s="991">
        <v>-35</v>
      </c>
      <c r="B826" s="1063"/>
      <c r="C826" s="976"/>
      <c r="D826" s="318"/>
      <c r="E826" s="131">
        <v>0.25</v>
      </c>
      <c r="F826" s="131">
        <f t="shared" si="64"/>
        <v>0</v>
      </c>
      <c r="G826" s="1138">
        <v>-35</v>
      </c>
      <c r="H826" s="976"/>
      <c r="I826" s="317"/>
      <c r="J826" s="134">
        <v>0.7</v>
      </c>
      <c r="K826" s="99">
        <f t="shared" ref="K826:K831" si="66">I826*J826</f>
        <v>0</v>
      </c>
      <c r="L826" s="616">
        <v>-35</v>
      </c>
      <c r="M826" s="318"/>
      <c r="N826" s="268">
        <f t="shared" si="65"/>
        <v>0</v>
      </c>
    </row>
    <row r="827" spans="1:14" ht="12.5" x14ac:dyDescent="0.25">
      <c r="A827" s="991">
        <v>-63</v>
      </c>
      <c r="B827" s="1063"/>
      <c r="C827" s="976"/>
      <c r="D827" s="318"/>
      <c r="E827" s="131">
        <v>0.35</v>
      </c>
      <c r="F827" s="131">
        <f t="shared" si="64"/>
        <v>0</v>
      </c>
      <c r="G827" s="1138">
        <v>-63</v>
      </c>
      <c r="H827" s="976"/>
      <c r="I827" s="317"/>
      <c r="J827" s="134">
        <v>0.9</v>
      </c>
      <c r="K827" s="99">
        <f t="shared" si="66"/>
        <v>0</v>
      </c>
      <c r="L827" s="616">
        <v>-63</v>
      </c>
      <c r="M827" s="318"/>
      <c r="N827" s="268">
        <f t="shared" si="65"/>
        <v>0</v>
      </c>
    </row>
    <row r="828" spans="1:14" ht="12.5" x14ac:dyDescent="0.25">
      <c r="A828" s="975">
        <v>-88.9</v>
      </c>
      <c r="B828" s="1139"/>
      <c r="C828" s="1137"/>
      <c r="D828" s="318"/>
      <c r="E828" s="131">
        <v>0.55000000000000004</v>
      </c>
      <c r="F828" s="131">
        <f t="shared" si="64"/>
        <v>0</v>
      </c>
      <c r="G828" s="1136">
        <v>-88.9</v>
      </c>
      <c r="H828" s="1137"/>
      <c r="I828" s="317"/>
      <c r="J828" s="134">
        <v>1.1000000000000001</v>
      </c>
      <c r="K828" s="99">
        <f t="shared" si="66"/>
        <v>0</v>
      </c>
      <c r="L828" s="756">
        <v>-88.9</v>
      </c>
      <c r="M828" s="318"/>
      <c r="N828" s="268">
        <f t="shared" si="65"/>
        <v>0</v>
      </c>
    </row>
    <row r="829" spans="1:14" ht="12.5" x14ac:dyDescent="0.25">
      <c r="A829" s="991">
        <v>-114.3</v>
      </c>
      <c r="B829" s="1063"/>
      <c r="C829" s="976"/>
      <c r="D829" s="318"/>
      <c r="E829" s="131">
        <v>0.7</v>
      </c>
      <c r="F829" s="131">
        <f t="shared" si="64"/>
        <v>0</v>
      </c>
      <c r="G829" s="1138">
        <v>-114.3</v>
      </c>
      <c r="H829" s="976"/>
      <c r="I829" s="317"/>
      <c r="J829" s="134">
        <v>1.3</v>
      </c>
      <c r="K829" s="99">
        <f t="shared" si="66"/>
        <v>0</v>
      </c>
      <c r="L829" s="616">
        <v>-114.3</v>
      </c>
      <c r="M829" s="318"/>
      <c r="N829" s="268">
        <f t="shared" si="65"/>
        <v>0</v>
      </c>
    </row>
    <row r="830" spans="1:14" ht="12.5" x14ac:dyDescent="0.25">
      <c r="A830" s="991">
        <v>-139.69999999999999</v>
      </c>
      <c r="B830" s="1063"/>
      <c r="C830" s="976"/>
      <c r="D830" s="318"/>
      <c r="E830" s="131">
        <v>0.85</v>
      </c>
      <c r="F830" s="131">
        <f t="shared" si="64"/>
        <v>0</v>
      </c>
      <c r="G830" s="1138">
        <v>-139.69999999999999</v>
      </c>
      <c r="H830" s="976"/>
      <c r="I830" s="317"/>
      <c r="J830" s="134">
        <v>1.5</v>
      </c>
      <c r="K830" s="99">
        <f t="shared" si="66"/>
        <v>0</v>
      </c>
      <c r="L830" s="616">
        <v>-139.69999999999999</v>
      </c>
      <c r="M830" s="318"/>
      <c r="N830" s="268">
        <f t="shared" si="65"/>
        <v>0</v>
      </c>
    </row>
    <row r="831" spans="1:14" ht="12.5" x14ac:dyDescent="0.25">
      <c r="A831" s="991" t="s">
        <v>155</v>
      </c>
      <c r="B831" s="1063"/>
      <c r="C831" s="976"/>
      <c r="D831" s="318"/>
      <c r="E831" s="131">
        <v>1</v>
      </c>
      <c r="F831" s="131">
        <f t="shared" si="64"/>
        <v>0</v>
      </c>
      <c r="G831" s="1138" t="s">
        <v>155</v>
      </c>
      <c r="H831" s="976"/>
      <c r="I831" s="317"/>
      <c r="J831" s="134">
        <v>1.7</v>
      </c>
      <c r="K831" s="99">
        <f t="shared" si="66"/>
        <v>0</v>
      </c>
      <c r="L831" s="616" t="s">
        <v>155</v>
      </c>
      <c r="M831" s="318"/>
      <c r="N831" s="268">
        <f t="shared" si="65"/>
        <v>0</v>
      </c>
    </row>
    <row r="832" spans="1:14" ht="12.5" x14ac:dyDescent="0.25">
      <c r="A832" s="37"/>
      <c r="B832"/>
      <c r="C832"/>
      <c r="D832"/>
      <c r="E832"/>
      <c r="F832"/>
      <c r="G832"/>
      <c r="H832"/>
      <c r="I832"/>
      <c r="J832"/>
      <c r="L832" s="63"/>
      <c r="N832" s="8"/>
    </row>
    <row r="833" spans="1:18" ht="13.5" thickBot="1" x14ac:dyDescent="0.35">
      <c r="A833" s="26" t="s">
        <v>15</v>
      </c>
      <c r="B833" s="40"/>
      <c r="C833" s="40"/>
      <c r="D833" s="40"/>
      <c r="E833" s="162"/>
      <c r="F833" s="642">
        <f>SUM(F825:F832)</f>
        <v>0</v>
      </c>
      <c r="G833" s="27"/>
      <c r="H833" s="40"/>
      <c r="I833" s="40"/>
      <c r="J833" s="162"/>
      <c r="K833" s="642">
        <f>SUM(K825:K832)</f>
        <v>0</v>
      </c>
      <c r="L833" s="1271"/>
      <c r="M833" s="1272"/>
      <c r="N833" s="170">
        <f>SUM(N825:N832)</f>
        <v>0</v>
      </c>
    </row>
    <row r="834" spans="1:18" ht="12.5" x14ac:dyDescent="0.25">
      <c r="A834"/>
      <c r="B834"/>
      <c r="C834"/>
      <c r="D834"/>
      <c r="E834"/>
      <c r="F834"/>
      <c r="G834"/>
      <c r="H834"/>
      <c r="I834"/>
      <c r="J834"/>
    </row>
    <row r="835" spans="1:18" ht="12.5" x14ac:dyDescent="0.25">
      <c r="A835"/>
      <c r="B835"/>
      <c r="C835"/>
      <c r="D835"/>
      <c r="E835"/>
      <c r="F835"/>
      <c r="G835"/>
      <c r="H835"/>
      <c r="I835"/>
      <c r="J835"/>
    </row>
    <row r="836" spans="1:18" ht="12.5" x14ac:dyDescent="0.25">
      <c r="A836"/>
      <c r="B836"/>
      <c r="C836"/>
      <c r="D836"/>
      <c r="E836"/>
      <c r="F836"/>
      <c r="G836"/>
      <c r="H836"/>
      <c r="I836"/>
      <c r="J836"/>
    </row>
    <row r="837" spans="1:18" ht="12.5" x14ac:dyDescent="0.25">
      <c r="A837"/>
      <c r="B837"/>
      <c r="C837"/>
      <c r="D837"/>
      <c r="E837"/>
      <c r="F837"/>
      <c r="G837"/>
      <c r="H837"/>
      <c r="I837"/>
      <c r="J837"/>
    </row>
    <row r="838" spans="1:18" ht="12.5" x14ac:dyDescent="0.25">
      <c r="A838"/>
      <c r="B838"/>
      <c r="C838"/>
      <c r="D838"/>
      <c r="E838"/>
      <c r="F838"/>
      <c r="G838"/>
      <c r="H838"/>
      <c r="I838"/>
      <c r="J838"/>
    </row>
    <row r="839" spans="1:18" ht="12.5" x14ac:dyDescent="0.25">
      <c r="A839"/>
      <c r="B839"/>
      <c r="C839"/>
      <c r="D839"/>
      <c r="E839"/>
      <c r="F839"/>
      <c r="G839"/>
      <c r="H839"/>
      <c r="I839"/>
      <c r="J839"/>
    </row>
    <row r="840" spans="1:18" ht="12.5" x14ac:dyDescent="0.25">
      <c r="A840"/>
      <c r="B840"/>
      <c r="C840"/>
      <c r="D840"/>
      <c r="E840"/>
      <c r="F840"/>
      <c r="G840"/>
      <c r="H840"/>
      <c r="I840"/>
      <c r="J840"/>
    </row>
    <row r="841" spans="1:18" ht="12.5" x14ac:dyDescent="0.25">
      <c r="A841"/>
      <c r="B841"/>
      <c r="C841"/>
      <c r="D841"/>
      <c r="E841"/>
      <c r="F841"/>
      <c r="G841"/>
      <c r="H841"/>
      <c r="I841"/>
      <c r="J841"/>
    </row>
    <row r="842" spans="1:18" ht="12.5" x14ac:dyDescent="0.25">
      <c r="A842"/>
      <c r="B842"/>
      <c r="C842"/>
      <c r="D842"/>
      <c r="E842"/>
      <c r="F842"/>
      <c r="G842"/>
      <c r="H842"/>
      <c r="I842"/>
      <c r="J842"/>
    </row>
    <row r="843" spans="1:18" ht="13" thickBot="1" x14ac:dyDescent="0.3">
      <c r="A843"/>
      <c r="B843"/>
      <c r="C843"/>
      <c r="D843"/>
      <c r="E843"/>
      <c r="F843"/>
      <c r="G843"/>
      <c r="H843"/>
      <c r="I843" s="215" t="s">
        <v>219</v>
      </c>
      <c r="J843"/>
    </row>
    <row r="844" spans="1:18" ht="12.5" x14ac:dyDescent="0.25">
      <c r="A844" s="1061" t="s">
        <v>419</v>
      </c>
      <c r="B844" s="1135"/>
      <c r="C844" s="1135"/>
      <c r="D844" s="1135"/>
      <c r="E844" s="3"/>
      <c r="F844" s="53"/>
      <c r="G844" s="679" t="s">
        <v>128</v>
      </c>
      <c r="H844" s="3"/>
      <c r="I844" s="3"/>
      <c r="J844" s="3"/>
      <c r="K844" s="3"/>
      <c r="L844" s="53"/>
      <c r="M844" s="679" t="s">
        <v>269</v>
      </c>
      <c r="N844" s="3"/>
      <c r="O844" s="3"/>
      <c r="P844" s="2"/>
      <c r="Q844" s="2"/>
      <c r="R844" s="53"/>
    </row>
    <row r="845" spans="1:18" x14ac:dyDescent="0.25">
      <c r="A845" s="1075" t="s">
        <v>135</v>
      </c>
      <c r="B845" s="1076"/>
      <c r="C845" s="1076"/>
      <c r="D845" s="1076"/>
      <c r="E845" s="1076"/>
      <c r="F845" s="1077"/>
      <c r="G845" s="1075" t="s">
        <v>136</v>
      </c>
      <c r="H845" s="1076"/>
      <c r="I845" s="1076"/>
      <c r="J845" s="1076"/>
      <c r="K845" s="1076"/>
      <c r="L845" s="1077"/>
      <c r="M845" s="598" t="s">
        <v>137</v>
      </c>
      <c r="N845" s="599"/>
      <c r="O845" s="599"/>
      <c r="P845" s="599"/>
      <c r="Q845" s="599"/>
      <c r="R845" s="600"/>
    </row>
    <row r="846" spans="1:18" ht="12.5" x14ac:dyDescent="0.25">
      <c r="A846" s="22" t="s">
        <v>2</v>
      </c>
      <c r="B846" s="23"/>
      <c r="C846" s="23"/>
      <c r="D846" s="24" t="s">
        <v>124</v>
      </c>
      <c r="E846" s="24" t="s">
        <v>129</v>
      </c>
      <c r="F846" s="25" t="s">
        <v>91</v>
      </c>
      <c r="G846" s="22" t="s">
        <v>2</v>
      </c>
      <c r="H846" s="23"/>
      <c r="I846" s="23"/>
      <c r="J846" s="24" t="s">
        <v>124</v>
      </c>
      <c r="K846" s="46" t="s">
        <v>129</v>
      </c>
      <c r="L846" s="25" t="s">
        <v>91</v>
      </c>
      <c r="M846" s="22" t="s">
        <v>2</v>
      </c>
      <c r="N846" s="23"/>
      <c r="O846" s="23"/>
      <c r="P846" s="24" t="s">
        <v>124</v>
      </c>
      <c r="Q846" s="46" t="s">
        <v>129</v>
      </c>
      <c r="R846" s="270" t="s">
        <v>91</v>
      </c>
    </row>
    <row r="847" spans="1:18" ht="12.5" x14ac:dyDescent="0.25">
      <c r="A847" s="1129"/>
      <c r="B847" s="1130"/>
      <c r="C847" s="1131"/>
      <c r="D847" s="319"/>
      <c r="E847" s="269"/>
      <c r="F847" s="138">
        <f>D847*E847</f>
        <v>0</v>
      </c>
      <c r="G847" s="1129"/>
      <c r="H847" s="1130"/>
      <c r="I847" s="1131"/>
      <c r="J847" s="319"/>
      <c r="K847" s="193"/>
      <c r="L847" s="138">
        <f>J847*K847</f>
        <v>0</v>
      </c>
      <c r="M847" s="592"/>
      <c r="N847" s="593"/>
      <c r="O847" s="594"/>
      <c r="P847" s="319"/>
      <c r="Q847" s="269"/>
      <c r="R847" s="138">
        <f>P847*Q847</f>
        <v>0</v>
      </c>
    </row>
    <row r="848" spans="1:18" ht="12.5" x14ac:dyDescent="0.25">
      <c r="A848" s="1129"/>
      <c r="B848" s="1130"/>
      <c r="C848" s="1131"/>
      <c r="D848" s="319"/>
      <c r="E848" s="269"/>
      <c r="F848" s="138">
        <f t="shared" ref="F848:F856" si="67">D848*E848</f>
        <v>0</v>
      </c>
      <c r="G848" s="1129"/>
      <c r="H848" s="1130"/>
      <c r="I848" s="1131"/>
      <c r="J848" s="319"/>
      <c r="K848" s="193"/>
      <c r="L848" s="138">
        <f t="shared" ref="L848:L856" si="68">J848*K848</f>
        <v>0</v>
      </c>
      <c r="M848" s="592"/>
      <c r="N848" s="593"/>
      <c r="O848" s="594"/>
      <c r="P848" s="319"/>
      <c r="Q848" s="269"/>
      <c r="R848" s="138">
        <f t="shared" ref="R848:R856" si="69">P848*Q848</f>
        <v>0</v>
      </c>
    </row>
    <row r="849" spans="1:18" ht="12.5" x14ac:dyDescent="0.25">
      <c r="A849" s="1129"/>
      <c r="B849" s="1130"/>
      <c r="C849" s="1131"/>
      <c r="D849" s="319"/>
      <c r="E849" s="269"/>
      <c r="F849" s="138">
        <f t="shared" si="67"/>
        <v>0</v>
      </c>
      <c r="G849" s="1129"/>
      <c r="H849" s="1130"/>
      <c r="I849" s="1131"/>
      <c r="J849" s="319"/>
      <c r="K849" s="193"/>
      <c r="L849" s="138">
        <f t="shared" si="68"/>
        <v>0</v>
      </c>
      <c r="M849" s="592"/>
      <c r="N849" s="593"/>
      <c r="O849" s="594"/>
      <c r="P849" s="319"/>
      <c r="Q849" s="269"/>
      <c r="R849" s="138">
        <f t="shared" si="69"/>
        <v>0</v>
      </c>
    </row>
    <row r="850" spans="1:18" ht="12.5" x14ac:dyDescent="0.25">
      <c r="A850" s="1129"/>
      <c r="B850" s="1130"/>
      <c r="C850" s="1131"/>
      <c r="D850" s="319"/>
      <c r="E850" s="269"/>
      <c r="F850" s="138">
        <f t="shared" si="67"/>
        <v>0</v>
      </c>
      <c r="G850" s="1129"/>
      <c r="H850" s="1130"/>
      <c r="I850" s="1131"/>
      <c r="J850" s="319"/>
      <c r="K850" s="193"/>
      <c r="L850" s="138">
        <f t="shared" si="68"/>
        <v>0</v>
      </c>
      <c r="M850" s="592"/>
      <c r="N850" s="593"/>
      <c r="O850" s="594"/>
      <c r="P850" s="319"/>
      <c r="Q850" s="269"/>
      <c r="R850" s="138">
        <f t="shared" si="69"/>
        <v>0</v>
      </c>
    </row>
    <row r="851" spans="1:18" ht="12.5" x14ac:dyDescent="0.25">
      <c r="A851" s="1129"/>
      <c r="B851" s="1130"/>
      <c r="C851" s="1131"/>
      <c r="D851" s="319"/>
      <c r="E851" s="269"/>
      <c r="F851" s="138">
        <f t="shared" si="67"/>
        <v>0</v>
      </c>
      <c r="G851" s="1129"/>
      <c r="H851" s="1130"/>
      <c r="I851" s="1131"/>
      <c r="J851" s="319"/>
      <c r="K851" s="193"/>
      <c r="L851" s="138">
        <f t="shared" si="68"/>
        <v>0</v>
      </c>
      <c r="M851" s="592"/>
      <c r="N851" s="593"/>
      <c r="O851" s="594"/>
      <c r="P851" s="319"/>
      <c r="Q851" s="269"/>
      <c r="R851" s="138">
        <f t="shared" si="69"/>
        <v>0</v>
      </c>
    </row>
    <row r="852" spans="1:18" ht="12.5" x14ac:dyDescent="0.25">
      <c r="A852" s="1129"/>
      <c r="B852" s="1130"/>
      <c r="C852" s="1131"/>
      <c r="D852" s="319"/>
      <c r="E852" s="269"/>
      <c r="F852" s="138">
        <f t="shared" si="67"/>
        <v>0</v>
      </c>
      <c r="G852" s="1129"/>
      <c r="H852" s="1130"/>
      <c r="I852" s="1131"/>
      <c r="J852" s="319"/>
      <c r="K852" s="193"/>
      <c r="L852" s="138">
        <f t="shared" si="68"/>
        <v>0</v>
      </c>
      <c r="M852" s="592"/>
      <c r="N852" s="593"/>
      <c r="O852" s="594"/>
      <c r="P852" s="319"/>
      <c r="Q852" s="269"/>
      <c r="R852" s="138">
        <f t="shared" si="69"/>
        <v>0</v>
      </c>
    </row>
    <row r="853" spans="1:18" ht="12.5" x14ac:dyDescent="0.25">
      <c r="A853" s="1129"/>
      <c r="B853" s="1130"/>
      <c r="C853" s="1131"/>
      <c r="D853" s="319"/>
      <c r="E853" s="269"/>
      <c r="F853" s="138">
        <f t="shared" si="67"/>
        <v>0</v>
      </c>
      <c r="G853" s="1129"/>
      <c r="H853" s="1130"/>
      <c r="I853" s="1131"/>
      <c r="J853" s="319"/>
      <c r="K853" s="193"/>
      <c r="L853" s="138">
        <f t="shared" si="68"/>
        <v>0</v>
      </c>
      <c r="M853" s="592"/>
      <c r="N853" s="593"/>
      <c r="O853" s="594"/>
      <c r="P853" s="319"/>
      <c r="Q853" s="269"/>
      <c r="R853" s="138">
        <f t="shared" si="69"/>
        <v>0</v>
      </c>
    </row>
    <row r="854" spans="1:18" ht="12.5" x14ac:dyDescent="0.25">
      <c r="A854" s="1129"/>
      <c r="B854" s="1130"/>
      <c r="C854" s="1131"/>
      <c r="D854" s="319"/>
      <c r="E854" s="269"/>
      <c r="F854" s="138">
        <f t="shared" si="67"/>
        <v>0</v>
      </c>
      <c r="G854" s="1129"/>
      <c r="H854" s="1130"/>
      <c r="I854" s="1131"/>
      <c r="J854" s="319"/>
      <c r="K854" s="193"/>
      <c r="L854" s="138">
        <f t="shared" si="68"/>
        <v>0</v>
      </c>
      <c r="M854" s="592"/>
      <c r="N854" s="593"/>
      <c r="O854" s="594"/>
      <c r="P854" s="319"/>
      <c r="Q854" s="269"/>
      <c r="R854" s="138">
        <f t="shared" si="69"/>
        <v>0</v>
      </c>
    </row>
    <row r="855" spans="1:18" ht="12.5" x14ac:dyDescent="0.25">
      <c r="A855" s="1129"/>
      <c r="B855" s="1130"/>
      <c r="C855" s="1131"/>
      <c r="D855" s="319"/>
      <c r="E855" s="269"/>
      <c r="F855" s="138">
        <f t="shared" si="67"/>
        <v>0</v>
      </c>
      <c r="G855" s="1129"/>
      <c r="H855" s="1130"/>
      <c r="I855" s="1131"/>
      <c r="J855" s="319"/>
      <c r="K855" s="193"/>
      <c r="L855" s="138">
        <f t="shared" si="68"/>
        <v>0</v>
      </c>
      <c r="M855" s="592"/>
      <c r="N855" s="593"/>
      <c r="O855" s="594"/>
      <c r="P855" s="319"/>
      <c r="Q855" s="269"/>
      <c r="R855" s="138">
        <f t="shared" si="69"/>
        <v>0</v>
      </c>
    </row>
    <row r="856" spans="1:18" ht="12.5" x14ac:dyDescent="0.25">
      <c r="A856" s="1129"/>
      <c r="B856" s="1130"/>
      <c r="C856" s="1131"/>
      <c r="D856" s="319"/>
      <c r="E856" s="269"/>
      <c r="F856" s="138">
        <f t="shared" si="67"/>
        <v>0</v>
      </c>
      <c r="G856" s="1129"/>
      <c r="H856" s="1130"/>
      <c r="I856" s="1131"/>
      <c r="J856" s="319"/>
      <c r="K856" s="193"/>
      <c r="L856" s="138">
        <f t="shared" si="68"/>
        <v>0</v>
      </c>
      <c r="M856" s="592"/>
      <c r="N856" s="593"/>
      <c r="O856" s="594"/>
      <c r="P856" s="319"/>
      <c r="Q856" s="269"/>
      <c r="R856" s="138">
        <f t="shared" si="69"/>
        <v>0</v>
      </c>
    </row>
    <row r="857" spans="1:18" ht="12.5" x14ac:dyDescent="0.25">
      <c r="A857" s="152" t="s">
        <v>15</v>
      </c>
      <c r="B857" s="36"/>
      <c r="C857" s="36"/>
      <c r="D857" s="36"/>
      <c r="E857" s="36"/>
      <c r="F857" s="770">
        <f>SUM(F847:F856)</f>
        <v>0</v>
      </c>
      <c r="G857" s="152" t="s">
        <v>15</v>
      </c>
      <c r="H857" s="36"/>
      <c r="I857" s="36"/>
      <c r="J857" s="36"/>
      <c r="K857" s="36"/>
      <c r="L857" s="770">
        <f>SUM(L847:L856)</f>
        <v>0</v>
      </c>
      <c r="M857" s="152" t="s">
        <v>15</v>
      </c>
      <c r="N857" s="36"/>
      <c r="O857" s="36"/>
      <c r="P857" s="36"/>
      <c r="Q857" s="36"/>
      <c r="R857" s="770">
        <f>SUM(R847:R856)</f>
        <v>0</v>
      </c>
    </row>
    <row r="858" spans="1:18" ht="12.5" x14ac:dyDescent="0.25">
      <c r="A858" s="37"/>
      <c r="B858"/>
      <c r="C858"/>
      <c r="D858"/>
      <c r="E858"/>
      <c r="F858" s="153"/>
      <c r="G858" s="37"/>
      <c r="H858"/>
      <c r="I858"/>
      <c r="J858"/>
      <c r="K858"/>
      <c r="L858" s="153"/>
      <c r="M858" s="37"/>
      <c r="N858"/>
      <c r="O858"/>
      <c r="P858"/>
      <c r="Q858"/>
      <c r="R858" s="153"/>
    </row>
    <row r="859" spans="1:18" ht="12.5" x14ac:dyDescent="0.25">
      <c r="A859" s="35" t="s">
        <v>15</v>
      </c>
      <c r="B859" s="23"/>
      <c r="C859" s="23"/>
      <c r="D859" s="133" t="s">
        <v>138</v>
      </c>
      <c r="E859" s="111" t="s">
        <v>93</v>
      </c>
      <c r="F859" s="154" t="s">
        <v>96</v>
      </c>
      <c r="G859" s="35" t="s">
        <v>15</v>
      </c>
      <c r="H859" s="23"/>
      <c r="I859" s="23"/>
      <c r="J859" s="133" t="s">
        <v>138</v>
      </c>
      <c r="K859" s="111" t="s">
        <v>93</v>
      </c>
      <c r="L859" s="154" t="s">
        <v>139</v>
      </c>
      <c r="M859" s="35" t="s">
        <v>15</v>
      </c>
      <c r="N859" s="23"/>
      <c r="O859" s="23"/>
      <c r="P859" s="133" t="s">
        <v>138</v>
      </c>
      <c r="Q859" s="111" t="s">
        <v>93</v>
      </c>
      <c r="R859" s="154" t="s">
        <v>140</v>
      </c>
    </row>
    <row r="860" spans="1:18" ht="17.25" customHeight="1" thickBot="1" x14ac:dyDescent="0.35">
      <c r="A860" s="41"/>
      <c r="B860" s="42"/>
      <c r="C860" s="42"/>
      <c r="D860" s="782">
        <v>0.1</v>
      </c>
      <c r="E860" s="242">
        <f>F857</f>
        <v>0</v>
      </c>
      <c r="F860" s="524">
        <f>D860*E860</f>
        <v>0</v>
      </c>
      <c r="G860" s="41"/>
      <c r="H860" s="42"/>
      <c r="I860" s="42"/>
      <c r="J860" s="783">
        <v>0.2</v>
      </c>
      <c r="K860" s="242">
        <f>L857</f>
        <v>0</v>
      </c>
      <c r="L860" s="524">
        <f>J860*K860</f>
        <v>0</v>
      </c>
      <c r="M860" s="41"/>
      <c r="N860" s="42"/>
      <c r="O860" s="784"/>
      <c r="P860" s="785">
        <v>10</v>
      </c>
      <c r="Q860" s="242">
        <f>R857</f>
        <v>0</v>
      </c>
      <c r="R860" s="524">
        <f>P860*Q860/100</f>
        <v>0</v>
      </c>
    </row>
    <row r="861" spans="1:18" ht="12.5" x14ac:dyDescent="0.25">
      <c r="A861"/>
      <c r="B861"/>
      <c r="C861"/>
      <c r="D861"/>
      <c r="E861"/>
      <c r="F861"/>
      <c r="G861"/>
      <c r="H861"/>
      <c r="I861"/>
      <c r="J861"/>
    </row>
    <row r="862" spans="1:18" ht="12.5" x14ac:dyDescent="0.25">
      <c r="J862"/>
    </row>
    <row r="863" spans="1:18" ht="12.5" x14ac:dyDescent="0.25">
      <c r="J863"/>
    </row>
    <row r="864" spans="1:18" ht="12.5" x14ac:dyDescent="0.25">
      <c r="J864"/>
    </row>
    <row r="865" spans="1:17" ht="12.5" x14ac:dyDescent="0.25">
      <c r="I865"/>
      <c r="J865"/>
    </row>
    <row r="866" spans="1:17" ht="12.5" x14ac:dyDescent="0.25">
      <c r="I866"/>
      <c r="J866"/>
    </row>
    <row r="867" spans="1:17" ht="12.5" x14ac:dyDescent="0.25">
      <c r="I867"/>
      <c r="J867"/>
    </row>
    <row r="868" spans="1:17" ht="12.5" x14ac:dyDescent="0.25">
      <c r="A868" s="150"/>
      <c r="B868" s="1279"/>
      <c r="C868" s="1279"/>
      <c r="D868" s="1279"/>
      <c r="E868" s="1279"/>
      <c r="F868" s="155"/>
      <c r="G868" s="156"/>
      <c r="H868" s="156"/>
      <c r="I868"/>
      <c r="J868"/>
    </row>
    <row r="869" spans="1:17" ht="13" x14ac:dyDescent="0.3">
      <c r="A869"/>
      <c r="B869"/>
      <c r="C869"/>
      <c r="D869"/>
      <c r="E869"/>
      <c r="F869" s="157"/>
      <c r="G869" s="157"/>
      <c r="H869" s="158"/>
      <c r="I869"/>
      <c r="J869"/>
    </row>
    <row r="870" spans="1:17" ht="12.5" x14ac:dyDescent="0.25">
      <c r="A870"/>
      <c r="B870"/>
      <c r="C870"/>
      <c r="D870"/>
      <c r="E870"/>
      <c r="F870"/>
      <c r="G870"/>
      <c r="H870"/>
      <c r="I870"/>
      <c r="J870"/>
    </row>
    <row r="871" spans="1:17" ht="12.5" x14ac:dyDescent="0.25">
      <c r="A871"/>
      <c r="B871"/>
      <c r="C871"/>
      <c r="D871"/>
      <c r="E871"/>
      <c r="F871"/>
      <c r="G871"/>
      <c r="H871"/>
      <c r="I871"/>
      <c r="J871"/>
    </row>
    <row r="872" spans="1:17" ht="12.5" x14ac:dyDescent="0.25">
      <c r="A872"/>
      <c r="B872"/>
      <c r="C872"/>
      <c r="D872"/>
      <c r="E872"/>
      <c r="F872"/>
      <c r="G872"/>
      <c r="H872"/>
      <c r="I872"/>
      <c r="J872"/>
    </row>
    <row r="873" spans="1:17" ht="12.5" x14ac:dyDescent="0.25">
      <c r="A873"/>
      <c r="B873"/>
      <c r="C873"/>
      <c r="D873"/>
      <c r="E873"/>
      <c r="F873"/>
      <c r="G873"/>
      <c r="H873"/>
      <c r="I873"/>
      <c r="J873"/>
    </row>
    <row r="874" spans="1:17" ht="12.5" x14ac:dyDescent="0.25">
      <c r="A874"/>
      <c r="B874"/>
      <c r="C874"/>
      <c r="D874"/>
      <c r="E874"/>
      <c r="F874"/>
      <c r="G874"/>
      <c r="H874"/>
      <c r="I874"/>
      <c r="J874"/>
    </row>
    <row r="875" spans="1:17" ht="12.5" x14ac:dyDescent="0.25">
      <c r="A875"/>
      <c r="B875"/>
      <c r="C875"/>
      <c r="D875"/>
      <c r="E875"/>
      <c r="F875"/>
      <c r="G875"/>
      <c r="H875"/>
      <c r="I875"/>
      <c r="J875"/>
    </row>
    <row r="876" spans="1:17" ht="12.5" x14ac:dyDescent="0.25">
      <c r="A876"/>
      <c r="B876"/>
      <c r="C876"/>
      <c r="D876"/>
      <c r="E876"/>
      <c r="F876"/>
      <c r="G876"/>
      <c r="H876"/>
      <c r="I876"/>
      <c r="J876"/>
    </row>
    <row r="877" spans="1:17" ht="12.5" x14ac:dyDescent="0.25">
      <c r="A877"/>
      <c r="B877"/>
      <c r="C877"/>
      <c r="D877"/>
      <c r="E877"/>
      <c r="F877"/>
      <c r="G877"/>
      <c r="H877"/>
      <c r="I877"/>
      <c r="J877"/>
    </row>
    <row r="878" spans="1:17" ht="13" x14ac:dyDescent="0.35">
      <c r="H878" s="52"/>
      <c r="I878" s="256" t="s">
        <v>219</v>
      </c>
    </row>
    <row r="879" spans="1:17" ht="13.5" x14ac:dyDescent="0.35">
      <c r="A879" s="780"/>
      <c r="B879" s="780"/>
      <c r="C879" s="780"/>
      <c r="D879" s="780"/>
      <c r="E879" s="780"/>
      <c r="H879" s="52"/>
      <c r="I879"/>
    </row>
    <row r="880" spans="1:17" ht="12" thickBot="1" x14ac:dyDescent="0.3">
      <c r="A880" s="175" t="s">
        <v>461</v>
      </c>
      <c r="B880" s="771"/>
      <c r="C880" s="771"/>
      <c r="D880" s="771"/>
      <c r="E880" s="771"/>
      <c r="F880" s="771" t="s">
        <v>462</v>
      </c>
      <c r="G880" s="771" t="s">
        <v>463</v>
      </c>
      <c r="H880" s="771" t="s">
        <v>464</v>
      </c>
      <c r="I880" s="771" t="s">
        <v>93</v>
      </c>
      <c r="J880" s="175" t="s">
        <v>461</v>
      </c>
      <c r="K880" s="175"/>
      <c r="L880" s="175"/>
      <c r="M880" s="175"/>
      <c r="N880" s="796" t="s">
        <v>462</v>
      </c>
      <c r="O880" s="771" t="s">
        <v>465</v>
      </c>
      <c r="P880" s="771" t="s">
        <v>464</v>
      </c>
      <c r="Q880" s="771" t="s">
        <v>93</v>
      </c>
    </row>
    <row r="881" spans="1:17" x14ac:dyDescent="0.25">
      <c r="A881" s="1276"/>
      <c r="B881" s="1277"/>
      <c r="C881" s="1277"/>
      <c r="D881" s="1277"/>
      <c r="E881" s="1278"/>
      <c r="F881" s="797"/>
      <c r="G881" s="798"/>
      <c r="H881" s="810">
        <v>1</v>
      </c>
      <c r="I881" s="799">
        <f>SUM(F881*G881*H881/100)</f>
        <v>0</v>
      </c>
      <c r="J881" s="1291"/>
      <c r="K881" s="1277"/>
      <c r="L881" s="1277"/>
      <c r="M881" s="1278"/>
      <c r="N881" s="800"/>
      <c r="O881" s="801"/>
      <c r="P881" s="810">
        <v>1</v>
      </c>
      <c r="Q881" s="802">
        <f>SUM(O881*N881*P881/100)</f>
        <v>0</v>
      </c>
    </row>
    <row r="882" spans="1:17" x14ac:dyDescent="0.25">
      <c r="A882" s="1093"/>
      <c r="B882" s="1094"/>
      <c r="C882" s="1094"/>
      <c r="D882" s="1094"/>
      <c r="E882" s="1095"/>
      <c r="F882" s="521"/>
      <c r="G882" s="776"/>
      <c r="H882" s="178">
        <v>1</v>
      </c>
      <c r="I882" s="773">
        <f t="shared" ref="I882:I898" si="70">SUM(F882*G882*H882/100)</f>
        <v>0</v>
      </c>
      <c r="J882" s="1280"/>
      <c r="K882" s="1094"/>
      <c r="L882" s="1094"/>
      <c r="M882" s="1095"/>
      <c r="N882" s="777"/>
      <c r="O882" s="684"/>
      <c r="P882" s="178">
        <v>1</v>
      </c>
      <c r="Q882" s="803">
        <f t="shared" ref="Q882:Q898" si="71">SUM(O882*N882*P882/100)</f>
        <v>0</v>
      </c>
    </row>
    <row r="883" spans="1:17" x14ac:dyDescent="0.25">
      <c r="A883" s="1093"/>
      <c r="B883" s="1094"/>
      <c r="C883" s="1094"/>
      <c r="D883" s="1094"/>
      <c r="E883" s="1095"/>
      <c r="F883" s="521"/>
      <c r="G883" s="776"/>
      <c r="H883" s="178">
        <v>1</v>
      </c>
      <c r="I883" s="773">
        <f t="shared" si="70"/>
        <v>0</v>
      </c>
      <c r="J883" s="1280"/>
      <c r="K883" s="1094"/>
      <c r="L883" s="1094"/>
      <c r="M883" s="1095"/>
      <c r="N883" s="778"/>
      <c r="O883" s="684"/>
      <c r="P883" s="178">
        <v>1</v>
      </c>
      <c r="Q883" s="803">
        <f t="shared" si="71"/>
        <v>0</v>
      </c>
    </row>
    <row r="884" spans="1:17" x14ac:dyDescent="0.25">
      <c r="A884" s="1093"/>
      <c r="B884" s="1094"/>
      <c r="C884" s="1094"/>
      <c r="D884" s="1094"/>
      <c r="E884" s="1095"/>
      <c r="F884" s="521"/>
      <c r="G884" s="772"/>
      <c r="H884" s="178">
        <v>1</v>
      </c>
      <c r="I884" s="773">
        <f t="shared" si="70"/>
        <v>0</v>
      </c>
      <c r="J884" s="1280"/>
      <c r="K884" s="1094"/>
      <c r="L884" s="1094"/>
      <c r="M884" s="1095"/>
      <c r="N884" s="774"/>
      <c r="O884" s="775"/>
      <c r="P884" s="178">
        <v>1</v>
      </c>
      <c r="Q884" s="803">
        <f t="shared" si="71"/>
        <v>0</v>
      </c>
    </row>
    <row r="885" spans="1:17" x14ac:dyDescent="0.25">
      <c r="A885" s="1093"/>
      <c r="B885" s="1094"/>
      <c r="C885" s="1094"/>
      <c r="D885" s="1094"/>
      <c r="E885" s="1095"/>
      <c r="F885" s="521"/>
      <c r="G885" s="776"/>
      <c r="H885" s="178">
        <v>1</v>
      </c>
      <c r="I885" s="773">
        <f t="shared" si="70"/>
        <v>0</v>
      </c>
      <c r="J885" s="1280"/>
      <c r="K885" s="1094"/>
      <c r="L885" s="1094"/>
      <c r="M885" s="1095"/>
      <c r="N885" s="777"/>
      <c r="O885" s="684"/>
      <c r="P885" s="178">
        <v>1</v>
      </c>
      <c r="Q885" s="803">
        <f t="shared" si="71"/>
        <v>0</v>
      </c>
    </row>
    <row r="886" spans="1:17" x14ac:dyDescent="0.25">
      <c r="A886" s="1093"/>
      <c r="B886" s="1094"/>
      <c r="C886" s="1094"/>
      <c r="D886" s="1094"/>
      <c r="E886" s="1095"/>
      <c r="F886" s="521"/>
      <c r="G886" s="776"/>
      <c r="H886" s="178">
        <v>1</v>
      </c>
      <c r="I886" s="773">
        <f t="shared" si="70"/>
        <v>0</v>
      </c>
      <c r="J886" s="1280"/>
      <c r="K886" s="1094"/>
      <c r="L886" s="1094"/>
      <c r="M886" s="1095"/>
      <c r="N886" s="778"/>
      <c r="O886" s="684"/>
      <c r="P886" s="178">
        <v>1</v>
      </c>
      <c r="Q886" s="803">
        <f t="shared" si="71"/>
        <v>0</v>
      </c>
    </row>
    <row r="887" spans="1:17" x14ac:dyDescent="0.25">
      <c r="A887" s="1093"/>
      <c r="B887" s="1094"/>
      <c r="C887" s="1094"/>
      <c r="D887" s="1094"/>
      <c r="E887" s="1095"/>
      <c r="F887" s="521"/>
      <c r="G887" s="772"/>
      <c r="H887" s="178">
        <v>1</v>
      </c>
      <c r="I887" s="773">
        <f t="shared" si="70"/>
        <v>0</v>
      </c>
      <c r="J887" s="1280"/>
      <c r="K887" s="1094"/>
      <c r="L887" s="1094"/>
      <c r="M887" s="1095"/>
      <c r="N887" s="774"/>
      <c r="O887" s="775"/>
      <c r="P887" s="178">
        <v>1</v>
      </c>
      <c r="Q887" s="803">
        <f t="shared" si="71"/>
        <v>0</v>
      </c>
    </row>
    <row r="888" spans="1:17" x14ac:dyDescent="0.25">
      <c r="A888" s="1093"/>
      <c r="B888" s="1094"/>
      <c r="C888" s="1094"/>
      <c r="D888" s="1094"/>
      <c r="E888" s="1095"/>
      <c r="F888" s="521"/>
      <c r="G888" s="776"/>
      <c r="H888" s="178">
        <v>1</v>
      </c>
      <c r="I888" s="773">
        <f t="shared" si="70"/>
        <v>0</v>
      </c>
      <c r="J888" s="1280"/>
      <c r="K888" s="1094"/>
      <c r="L888" s="1094"/>
      <c r="M888" s="1095"/>
      <c r="N888" s="777"/>
      <c r="O888" s="684"/>
      <c r="P888" s="178">
        <v>1</v>
      </c>
      <c r="Q888" s="803">
        <f t="shared" si="71"/>
        <v>0</v>
      </c>
    </row>
    <row r="889" spans="1:17" x14ac:dyDescent="0.25">
      <c r="A889" s="1093"/>
      <c r="B889" s="1094"/>
      <c r="C889" s="1094"/>
      <c r="D889" s="1094"/>
      <c r="E889" s="1095"/>
      <c r="F889" s="521"/>
      <c r="G889" s="776"/>
      <c r="H889" s="178">
        <v>1</v>
      </c>
      <c r="I889" s="773">
        <f t="shared" si="70"/>
        <v>0</v>
      </c>
      <c r="J889" s="1280"/>
      <c r="K889" s="1094"/>
      <c r="L889" s="1094"/>
      <c r="M889" s="1095"/>
      <c r="N889" s="778"/>
      <c r="O889" s="684"/>
      <c r="P889" s="178">
        <v>1</v>
      </c>
      <c r="Q889" s="803">
        <f t="shared" si="71"/>
        <v>0</v>
      </c>
    </row>
    <row r="890" spans="1:17" x14ac:dyDescent="0.25">
      <c r="A890" s="1093"/>
      <c r="B890" s="1094"/>
      <c r="C890" s="1094"/>
      <c r="D890" s="1094"/>
      <c r="E890" s="1095"/>
      <c r="F890" s="521"/>
      <c r="G890" s="772"/>
      <c r="H890" s="178">
        <v>1</v>
      </c>
      <c r="I890" s="773">
        <f t="shared" si="70"/>
        <v>0</v>
      </c>
      <c r="J890" s="1280"/>
      <c r="K890" s="1094"/>
      <c r="L890" s="1094"/>
      <c r="M890" s="1095"/>
      <c r="N890" s="774"/>
      <c r="O890" s="775"/>
      <c r="P890" s="178">
        <v>1</v>
      </c>
      <c r="Q890" s="803">
        <f t="shared" si="71"/>
        <v>0</v>
      </c>
    </row>
    <row r="891" spans="1:17" x14ac:dyDescent="0.25">
      <c r="A891" s="1093"/>
      <c r="B891" s="1094"/>
      <c r="C891" s="1094"/>
      <c r="D891" s="1094"/>
      <c r="E891" s="1095"/>
      <c r="F891" s="521"/>
      <c r="G891" s="776"/>
      <c r="H891" s="178">
        <v>1</v>
      </c>
      <c r="I891" s="773">
        <f t="shared" si="70"/>
        <v>0</v>
      </c>
      <c r="J891" s="1280"/>
      <c r="K891" s="1094"/>
      <c r="L891" s="1094"/>
      <c r="M891" s="1095"/>
      <c r="N891" s="777"/>
      <c r="O891" s="684"/>
      <c r="P891" s="178">
        <v>1</v>
      </c>
      <c r="Q891" s="803">
        <f t="shared" si="71"/>
        <v>0</v>
      </c>
    </row>
    <row r="892" spans="1:17" x14ac:dyDescent="0.25">
      <c r="A892" s="1093"/>
      <c r="B892" s="1094"/>
      <c r="C892" s="1094"/>
      <c r="D892" s="1094"/>
      <c r="E892" s="1095"/>
      <c r="F892" s="521"/>
      <c r="G892" s="776"/>
      <c r="H892" s="178">
        <v>1</v>
      </c>
      <c r="I892" s="773">
        <f t="shared" si="70"/>
        <v>0</v>
      </c>
      <c r="J892" s="1280"/>
      <c r="K892" s="1094"/>
      <c r="L892" s="1094"/>
      <c r="M892" s="1095"/>
      <c r="N892" s="778"/>
      <c r="O892" s="684"/>
      <c r="P892" s="178">
        <v>1</v>
      </c>
      <c r="Q892" s="803">
        <f t="shared" si="71"/>
        <v>0</v>
      </c>
    </row>
    <row r="893" spans="1:17" x14ac:dyDescent="0.25">
      <c r="A893" s="1093"/>
      <c r="B893" s="1094"/>
      <c r="C893" s="1094"/>
      <c r="D893" s="1094"/>
      <c r="E893" s="1095"/>
      <c r="F893" s="521"/>
      <c r="G893" s="772"/>
      <c r="H893" s="178">
        <v>1</v>
      </c>
      <c r="I893" s="773">
        <f t="shared" si="70"/>
        <v>0</v>
      </c>
      <c r="J893" s="1280"/>
      <c r="K893" s="1094"/>
      <c r="L893" s="1094"/>
      <c r="M893" s="1095"/>
      <c r="N893" s="774"/>
      <c r="O893" s="775"/>
      <c r="P893" s="178">
        <v>1</v>
      </c>
      <c r="Q893" s="803">
        <f t="shared" si="71"/>
        <v>0</v>
      </c>
    </row>
    <row r="894" spans="1:17" x14ac:dyDescent="0.25">
      <c r="A894" s="1093"/>
      <c r="B894" s="1094"/>
      <c r="C894" s="1094"/>
      <c r="D894" s="1094"/>
      <c r="E894" s="1095"/>
      <c r="F894" s="521"/>
      <c r="G894" s="776"/>
      <c r="H894" s="178">
        <v>1</v>
      </c>
      <c r="I894" s="773">
        <f t="shared" si="70"/>
        <v>0</v>
      </c>
      <c r="J894" s="1280"/>
      <c r="K894" s="1094"/>
      <c r="L894" s="1094"/>
      <c r="M894" s="1095"/>
      <c r="N894" s="777"/>
      <c r="O894" s="684"/>
      <c r="P894" s="178">
        <v>1</v>
      </c>
      <c r="Q894" s="803">
        <f t="shared" si="71"/>
        <v>0</v>
      </c>
    </row>
    <row r="895" spans="1:17" x14ac:dyDescent="0.25">
      <c r="A895" s="1093"/>
      <c r="B895" s="1094"/>
      <c r="C895" s="1094"/>
      <c r="D895" s="1094"/>
      <c r="E895" s="1095"/>
      <c r="F895" s="521"/>
      <c r="G895" s="776"/>
      <c r="H895" s="178">
        <v>1</v>
      </c>
      <c r="I895" s="773">
        <f t="shared" si="70"/>
        <v>0</v>
      </c>
      <c r="J895" s="1280"/>
      <c r="K895" s="1094"/>
      <c r="L895" s="1094"/>
      <c r="M895" s="1095"/>
      <c r="N895" s="778"/>
      <c r="O895" s="684"/>
      <c r="P895" s="178">
        <v>1</v>
      </c>
      <c r="Q895" s="803">
        <f t="shared" si="71"/>
        <v>0</v>
      </c>
    </row>
    <row r="896" spans="1:17" x14ac:dyDescent="0.25">
      <c r="A896" s="1093"/>
      <c r="B896" s="1094"/>
      <c r="C896" s="1094"/>
      <c r="D896" s="1094"/>
      <c r="E896" s="1095"/>
      <c r="F896" s="521"/>
      <c r="G896" s="772"/>
      <c r="H896" s="178">
        <v>1</v>
      </c>
      <c r="I896" s="773">
        <f t="shared" si="70"/>
        <v>0</v>
      </c>
      <c r="J896" s="1280"/>
      <c r="K896" s="1094"/>
      <c r="L896" s="1094"/>
      <c r="M896" s="1095"/>
      <c r="N896" s="774"/>
      <c r="O896" s="775"/>
      <c r="P896" s="178">
        <v>1</v>
      </c>
      <c r="Q896" s="803">
        <f t="shared" si="71"/>
        <v>0</v>
      </c>
    </row>
    <row r="897" spans="1:17" x14ac:dyDescent="0.25">
      <c r="A897" s="1093"/>
      <c r="B897" s="1094"/>
      <c r="C897" s="1094"/>
      <c r="D897" s="1094"/>
      <c r="E897" s="1095"/>
      <c r="F897" s="521"/>
      <c r="G897" s="776"/>
      <c r="H897" s="178">
        <v>1</v>
      </c>
      <c r="I897" s="773">
        <f t="shared" si="70"/>
        <v>0</v>
      </c>
      <c r="J897" s="1280"/>
      <c r="K897" s="1094"/>
      <c r="L897" s="1094"/>
      <c r="M897" s="1095"/>
      <c r="N897" s="777"/>
      <c r="O897" s="684"/>
      <c r="P897" s="178">
        <v>1</v>
      </c>
      <c r="Q897" s="803">
        <f t="shared" si="71"/>
        <v>0</v>
      </c>
    </row>
    <row r="898" spans="1:17" ht="12" thickBot="1" x14ac:dyDescent="0.3">
      <c r="A898" s="1286"/>
      <c r="B898" s="1287"/>
      <c r="C898" s="1287"/>
      <c r="D898" s="1287"/>
      <c r="E898" s="1288"/>
      <c r="F898" s="804"/>
      <c r="G898" s="805"/>
      <c r="H898" s="784">
        <v>1</v>
      </c>
      <c r="I898" s="806">
        <f t="shared" si="70"/>
        <v>0</v>
      </c>
      <c r="J898" s="1289"/>
      <c r="K898" s="1287"/>
      <c r="L898" s="1287"/>
      <c r="M898" s="1288"/>
      <c r="N898" s="807"/>
      <c r="O898" s="808"/>
      <c r="P898" s="784">
        <v>1</v>
      </c>
      <c r="Q898" s="809">
        <f t="shared" si="71"/>
        <v>0</v>
      </c>
    </row>
    <row r="899" spans="1:17" ht="12" thickBot="1" x14ac:dyDescent="0.3">
      <c r="A899" s="393"/>
      <c r="B899" s="393"/>
      <c r="C899" s="393"/>
      <c r="D899" s="393"/>
      <c r="E899" s="393"/>
      <c r="F899" s="393"/>
      <c r="G899" s="393"/>
      <c r="H899" s="537" t="s">
        <v>93</v>
      </c>
      <c r="I899" s="893">
        <f>SUM(I881:I898)</f>
        <v>0</v>
      </c>
      <c r="J899" s="393"/>
      <c r="K899" s="393"/>
      <c r="L899" s="393"/>
      <c r="M899" s="393"/>
      <c r="N899" s="537"/>
      <c r="O899" s="537"/>
      <c r="P899" s="537" t="s">
        <v>93</v>
      </c>
      <c r="Q899" s="893">
        <f>SUM(Q881:Q898)</f>
        <v>0</v>
      </c>
    </row>
    <row r="900" spans="1:17" x14ac:dyDescent="0.25">
      <c r="A900" s="393"/>
      <c r="B900" s="393"/>
      <c r="C900" s="393"/>
      <c r="D900" s="393"/>
      <c r="E900" s="393"/>
      <c r="F900" s="393"/>
      <c r="G900" s="393"/>
      <c r="H900" s="393"/>
      <c r="I900" s="393"/>
      <c r="J900" s="393"/>
      <c r="K900" s="393"/>
      <c r="L900" s="393"/>
      <c r="M900" s="393"/>
      <c r="N900" s="393"/>
      <c r="O900" s="393"/>
      <c r="P900" s="393"/>
      <c r="Q900" s="393"/>
    </row>
    <row r="901" spans="1:17" ht="12" thickBot="1" x14ac:dyDescent="0.3">
      <c r="A901" s="393"/>
      <c r="B901" s="393"/>
      <c r="C901" s="393"/>
      <c r="D901" s="393"/>
      <c r="E901" s="393"/>
      <c r="F901" s="393"/>
      <c r="G901" s="393"/>
      <c r="H901" s="393"/>
      <c r="I901" s="393"/>
      <c r="J901" s="393"/>
      <c r="K901" s="393"/>
      <c r="L901" s="393"/>
      <c r="M901" s="393"/>
      <c r="N901" s="779"/>
      <c r="P901" s="779" t="s">
        <v>93</v>
      </c>
      <c r="Q901" s="781">
        <f>SUM(I899+Q899)</f>
        <v>0</v>
      </c>
    </row>
    <row r="902" spans="1:17" ht="12.5" x14ac:dyDescent="0.25">
      <c r="A902"/>
      <c r="B902"/>
      <c r="C902"/>
      <c r="D902"/>
      <c r="E902"/>
      <c r="F902"/>
      <c r="G902"/>
      <c r="H902"/>
      <c r="I902"/>
      <c r="J902"/>
    </row>
    <row r="903" spans="1:17" ht="12.5" x14ac:dyDescent="0.25">
      <c r="A903"/>
      <c r="B903"/>
      <c r="C903"/>
      <c r="D903"/>
      <c r="E903"/>
      <c r="F903"/>
      <c r="G903"/>
      <c r="H903"/>
      <c r="I903"/>
      <c r="J903"/>
    </row>
    <row r="904" spans="1:17" ht="12.5" x14ac:dyDescent="0.25">
      <c r="A904"/>
      <c r="B904"/>
      <c r="C904"/>
      <c r="D904"/>
      <c r="E904"/>
      <c r="F904"/>
      <c r="G904"/>
      <c r="H904"/>
      <c r="I904"/>
      <c r="J904"/>
    </row>
    <row r="905" spans="1:17" ht="13" thickBot="1" x14ac:dyDescent="0.3">
      <c r="A905"/>
      <c r="B905"/>
      <c r="C905" s="44" t="s">
        <v>476</v>
      </c>
      <c r="D905"/>
      <c r="E905"/>
      <c r="F905"/>
      <c r="G905"/>
      <c r="H905"/>
      <c r="I905" s="215" t="s">
        <v>219</v>
      </c>
      <c r="J905"/>
    </row>
    <row r="906" spans="1:17" ht="12.5" x14ac:dyDescent="0.25">
      <c r="A906" s="442"/>
      <c r="B906" s="442"/>
      <c r="C906" s="96" t="s">
        <v>3</v>
      </c>
      <c r="D906" s="5"/>
      <c r="E906" s="5"/>
      <c r="F906" s="86"/>
      <c r="G906" s="86"/>
      <c r="H906" s="86"/>
      <c r="I906" s="86"/>
      <c r="J906" s="86"/>
      <c r="K906" s="86"/>
      <c r="L906" s="86"/>
      <c r="M906" s="1"/>
      <c r="N906" s="1"/>
      <c r="O906" s="94" t="s">
        <v>89</v>
      </c>
      <c r="P906" s="93" t="s">
        <v>90</v>
      </c>
      <c r="Q906" s="95" t="s">
        <v>91</v>
      </c>
    </row>
    <row r="907" spans="1:17" ht="12.75" customHeight="1" x14ac:dyDescent="0.25">
      <c r="A907" s="393"/>
      <c r="B907" s="393"/>
      <c r="C907" s="1283"/>
      <c r="D907" s="1284"/>
      <c r="E907" s="1284"/>
      <c r="F907" s="1284"/>
      <c r="G907" s="1284"/>
      <c r="H907" s="1284"/>
      <c r="I907" s="1284"/>
      <c r="J907" s="1284"/>
      <c r="K907" s="1284"/>
      <c r="L907" s="1284"/>
      <c r="M907" s="1284"/>
      <c r="N907" s="1285"/>
      <c r="O907" s="307"/>
      <c r="P907" s="193"/>
      <c r="Q907" s="98">
        <f t="shared" ref="Q907:Q930" si="72">O907*P907</f>
        <v>0</v>
      </c>
    </row>
    <row r="908" spans="1:17" x14ac:dyDescent="0.25">
      <c r="A908" s="393"/>
      <c r="B908" s="393"/>
      <c r="C908" s="1283"/>
      <c r="D908" s="1284"/>
      <c r="E908" s="1284"/>
      <c r="F908" s="1284"/>
      <c r="G908" s="1284"/>
      <c r="H908" s="1284"/>
      <c r="I908" s="1284"/>
      <c r="J908" s="1284"/>
      <c r="K908" s="1284"/>
      <c r="L908" s="1284"/>
      <c r="M908" s="1284"/>
      <c r="N908" s="1285"/>
      <c r="O908" s="307"/>
      <c r="P908" s="193"/>
      <c r="Q908" s="98">
        <f t="shared" si="72"/>
        <v>0</v>
      </c>
    </row>
    <row r="909" spans="1:17" x14ac:dyDescent="0.25">
      <c r="A909" s="393"/>
      <c r="B909" s="393"/>
      <c r="C909" s="1283"/>
      <c r="D909" s="1284"/>
      <c r="E909" s="1284"/>
      <c r="F909" s="1284"/>
      <c r="G909" s="1284"/>
      <c r="H909" s="1284"/>
      <c r="I909" s="1284"/>
      <c r="J909" s="1284"/>
      <c r="K909" s="1284"/>
      <c r="L909" s="1284"/>
      <c r="M909" s="1284"/>
      <c r="N909" s="1285"/>
      <c r="O909" s="307"/>
      <c r="P909" s="193"/>
      <c r="Q909" s="98">
        <f t="shared" si="72"/>
        <v>0</v>
      </c>
    </row>
    <row r="910" spans="1:17" x14ac:dyDescent="0.25">
      <c r="A910" s="393"/>
      <c r="B910" s="393"/>
      <c r="C910" s="1283"/>
      <c r="D910" s="1284"/>
      <c r="E910" s="1284"/>
      <c r="F910" s="1284"/>
      <c r="G910" s="1284"/>
      <c r="H910" s="1284"/>
      <c r="I910" s="1284"/>
      <c r="J910" s="1284"/>
      <c r="K910" s="1284"/>
      <c r="L910" s="1284"/>
      <c r="M910" s="1284"/>
      <c r="N910" s="1285"/>
      <c r="O910" s="307"/>
      <c r="P910" s="193"/>
      <c r="Q910" s="98">
        <f t="shared" si="72"/>
        <v>0</v>
      </c>
    </row>
    <row r="911" spans="1:17" x14ac:dyDescent="0.25">
      <c r="A911" s="393"/>
      <c r="B911" s="393"/>
      <c r="C911" s="1283"/>
      <c r="D911" s="1284"/>
      <c r="E911" s="1284"/>
      <c r="F911" s="1284"/>
      <c r="G911" s="1284"/>
      <c r="H911" s="1284"/>
      <c r="I911" s="1284"/>
      <c r="J911" s="1284"/>
      <c r="K911" s="1284"/>
      <c r="L911" s="1284"/>
      <c r="M911" s="1284"/>
      <c r="N911" s="1285"/>
      <c r="O911" s="307"/>
      <c r="P911" s="193"/>
      <c r="Q911" s="98">
        <f t="shared" si="72"/>
        <v>0</v>
      </c>
    </row>
    <row r="912" spans="1:17" x14ac:dyDescent="0.25">
      <c r="A912" s="393"/>
      <c r="B912" s="393"/>
      <c r="C912" s="1283"/>
      <c r="D912" s="1284"/>
      <c r="E912" s="1284"/>
      <c r="F912" s="1284"/>
      <c r="G912" s="1284"/>
      <c r="H912" s="1284"/>
      <c r="I912" s="1284"/>
      <c r="J912" s="1284"/>
      <c r="K912" s="1284"/>
      <c r="L912" s="1284"/>
      <c r="M912" s="1284"/>
      <c r="N912" s="1285"/>
      <c r="O912" s="307"/>
      <c r="P912" s="193"/>
      <c r="Q912" s="98">
        <f t="shared" si="72"/>
        <v>0</v>
      </c>
    </row>
    <row r="913" spans="1:17" x14ac:dyDescent="0.25">
      <c r="A913" s="393"/>
      <c r="B913" s="393"/>
      <c r="C913" s="1283"/>
      <c r="D913" s="1284"/>
      <c r="E913" s="1284"/>
      <c r="F913" s="1284"/>
      <c r="G913" s="1284"/>
      <c r="H913" s="1284"/>
      <c r="I913" s="1284"/>
      <c r="J913" s="1284"/>
      <c r="K913" s="1284"/>
      <c r="L913" s="1284"/>
      <c r="M913" s="1284"/>
      <c r="N913" s="1285"/>
      <c r="O913" s="307"/>
      <c r="P913" s="193"/>
      <c r="Q913" s="98">
        <f t="shared" si="72"/>
        <v>0</v>
      </c>
    </row>
    <row r="914" spans="1:17" x14ac:dyDescent="0.25">
      <c r="A914" s="393"/>
      <c r="B914" s="393"/>
      <c r="C914" s="1283"/>
      <c r="D914" s="1284"/>
      <c r="E914" s="1284"/>
      <c r="F914" s="1284"/>
      <c r="G914" s="1284"/>
      <c r="H914" s="1284"/>
      <c r="I914" s="1284"/>
      <c r="J914" s="1284"/>
      <c r="K914" s="1284"/>
      <c r="L914" s="1284"/>
      <c r="M914" s="1284"/>
      <c r="N914" s="1285"/>
      <c r="O914" s="307"/>
      <c r="P914" s="193"/>
      <c r="Q914" s="98">
        <f t="shared" si="72"/>
        <v>0</v>
      </c>
    </row>
    <row r="915" spans="1:17" x14ac:dyDescent="0.25">
      <c r="A915" s="393"/>
      <c r="B915" s="393"/>
      <c r="C915" s="1283"/>
      <c r="D915" s="1284"/>
      <c r="E915" s="1284"/>
      <c r="F915" s="1284"/>
      <c r="G915" s="1284"/>
      <c r="H915" s="1284"/>
      <c r="I915" s="1284"/>
      <c r="J915" s="1284"/>
      <c r="K915" s="1284"/>
      <c r="L915" s="1284"/>
      <c r="M915" s="1284"/>
      <c r="N915" s="1285"/>
      <c r="O915" s="307"/>
      <c r="P915" s="193"/>
      <c r="Q915" s="98">
        <f t="shared" si="72"/>
        <v>0</v>
      </c>
    </row>
    <row r="916" spans="1:17" x14ac:dyDescent="0.25">
      <c r="A916" s="393"/>
      <c r="B916" s="393"/>
      <c r="C916" s="1283"/>
      <c r="D916" s="1284"/>
      <c r="E916" s="1284"/>
      <c r="F916" s="1284"/>
      <c r="G916" s="1284"/>
      <c r="H916" s="1284"/>
      <c r="I916" s="1284"/>
      <c r="J916" s="1284"/>
      <c r="K916" s="1284"/>
      <c r="L916" s="1284"/>
      <c r="M916" s="1284"/>
      <c r="N916" s="1285"/>
      <c r="O916" s="307"/>
      <c r="P916" s="193"/>
      <c r="Q916" s="98">
        <f t="shared" si="72"/>
        <v>0</v>
      </c>
    </row>
    <row r="917" spans="1:17" x14ac:dyDescent="0.25">
      <c r="A917" s="393"/>
      <c r="B917" s="393"/>
      <c r="C917" s="1283"/>
      <c r="D917" s="1284"/>
      <c r="E917" s="1284"/>
      <c r="F917" s="1284"/>
      <c r="G917" s="1284"/>
      <c r="H917" s="1284"/>
      <c r="I917" s="1284"/>
      <c r="J917" s="1284"/>
      <c r="K917" s="1284"/>
      <c r="L917" s="1284"/>
      <c r="M917" s="1284"/>
      <c r="N917" s="1285"/>
      <c r="O917" s="307"/>
      <c r="P917" s="193"/>
      <c r="Q917" s="98">
        <f t="shared" si="72"/>
        <v>0</v>
      </c>
    </row>
    <row r="918" spans="1:17" s="44" customFormat="1" x14ac:dyDescent="0.25">
      <c r="A918" s="393"/>
      <c r="B918" s="393"/>
      <c r="C918" s="1283"/>
      <c r="D918" s="1284"/>
      <c r="E918" s="1284"/>
      <c r="F918" s="1284"/>
      <c r="G918" s="1284"/>
      <c r="H918" s="1284"/>
      <c r="I918" s="1284"/>
      <c r="J918" s="1284"/>
      <c r="K918" s="1284"/>
      <c r="L918" s="1284"/>
      <c r="M918" s="1284"/>
      <c r="N918" s="1285"/>
      <c r="O918" s="307"/>
      <c r="P918" s="193"/>
      <c r="Q918" s="98">
        <f t="shared" si="72"/>
        <v>0</v>
      </c>
    </row>
    <row r="919" spans="1:17" s="44" customFormat="1" x14ac:dyDescent="0.25">
      <c r="A919" s="393"/>
      <c r="B919" s="393"/>
      <c r="C919" s="1283"/>
      <c r="D919" s="1284"/>
      <c r="E919" s="1284"/>
      <c r="F919" s="1284"/>
      <c r="G919" s="1284"/>
      <c r="H919" s="1284"/>
      <c r="I919" s="1284"/>
      <c r="J919" s="1284"/>
      <c r="K919" s="1284"/>
      <c r="L919" s="1284"/>
      <c r="M919" s="1284"/>
      <c r="N919" s="1285"/>
      <c r="O919" s="307"/>
      <c r="P919" s="193"/>
      <c r="Q919" s="98">
        <f t="shared" si="72"/>
        <v>0</v>
      </c>
    </row>
    <row r="920" spans="1:17" s="44" customFormat="1" x14ac:dyDescent="0.25">
      <c r="A920" s="393"/>
      <c r="B920" s="393"/>
      <c r="C920" s="1283"/>
      <c r="D920" s="1284"/>
      <c r="E920" s="1284"/>
      <c r="F920" s="1284"/>
      <c r="G920" s="1284"/>
      <c r="H920" s="1284"/>
      <c r="I920" s="1284"/>
      <c r="J920" s="1284"/>
      <c r="K920" s="1284"/>
      <c r="L920" s="1284"/>
      <c r="M920" s="1284"/>
      <c r="N920" s="1285"/>
      <c r="O920" s="307"/>
      <c r="P920" s="193"/>
      <c r="Q920" s="98">
        <f t="shared" si="72"/>
        <v>0</v>
      </c>
    </row>
    <row r="921" spans="1:17" s="44" customFormat="1" x14ac:dyDescent="0.25">
      <c r="A921" s="393"/>
      <c r="B921" s="393"/>
      <c r="C921" s="1283"/>
      <c r="D921" s="1284"/>
      <c r="E921" s="1284"/>
      <c r="F921" s="1284"/>
      <c r="G921" s="1284"/>
      <c r="H921" s="1284"/>
      <c r="I921" s="1284"/>
      <c r="J921" s="1284"/>
      <c r="K921" s="1284"/>
      <c r="L921" s="1284"/>
      <c r="M921" s="1284"/>
      <c r="N921" s="1285"/>
      <c r="O921" s="307"/>
      <c r="P921" s="193"/>
      <c r="Q921" s="98">
        <f t="shared" si="72"/>
        <v>0</v>
      </c>
    </row>
    <row r="922" spans="1:17" s="44" customFormat="1" x14ac:dyDescent="0.25">
      <c r="A922" s="393"/>
      <c r="B922" s="393"/>
      <c r="C922" s="1283"/>
      <c r="D922" s="1284"/>
      <c r="E922" s="1284"/>
      <c r="F922" s="1284"/>
      <c r="G922" s="1284"/>
      <c r="H922" s="1284"/>
      <c r="I922" s="1284"/>
      <c r="J922" s="1284"/>
      <c r="K922" s="1284"/>
      <c r="L922" s="1284"/>
      <c r="M922" s="1284"/>
      <c r="N922" s="1285"/>
      <c r="O922" s="307"/>
      <c r="P922" s="193"/>
      <c r="Q922" s="98">
        <f t="shared" si="72"/>
        <v>0</v>
      </c>
    </row>
    <row r="923" spans="1:17" s="44" customFormat="1" x14ac:dyDescent="0.25">
      <c r="A923" s="393"/>
      <c r="B923" s="393"/>
      <c r="C923" s="1283"/>
      <c r="D923" s="1284"/>
      <c r="E923" s="1284"/>
      <c r="F923" s="1284"/>
      <c r="G923" s="1284"/>
      <c r="H923" s="1284"/>
      <c r="I923" s="1284"/>
      <c r="J923" s="1284"/>
      <c r="K923" s="1284"/>
      <c r="L923" s="1284"/>
      <c r="M923" s="1284"/>
      <c r="N923" s="1285"/>
      <c r="O923" s="307"/>
      <c r="P923" s="193"/>
      <c r="Q923" s="98">
        <f t="shared" si="72"/>
        <v>0</v>
      </c>
    </row>
    <row r="924" spans="1:17" s="44" customFormat="1" x14ac:dyDescent="0.25">
      <c r="A924" s="393"/>
      <c r="B924" s="393"/>
      <c r="C924" s="1283"/>
      <c r="D924" s="1284"/>
      <c r="E924" s="1284"/>
      <c r="F924" s="1284"/>
      <c r="G924" s="1284"/>
      <c r="H924" s="1284"/>
      <c r="I924" s="1284"/>
      <c r="J924" s="1284"/>
      <c r="K924" s="1284"/>
      <c r="L924" s="1284"/>
      <c r="M924" s="1284"/>
      <c r="N924" s="1285"/>
      <c r="O924" s="307"/>
      <c r="P924" s="193"/>
      <c r="Q924" s="98">
        <f t="shared" si="72"/>
        <v>0</v>
      </c>
    </row>
    <row r="925" spans="1:17" s="44" customFormat="1" x14ac:dyDescent="0.25">
      <c r="A925" s="393"/>
      <c r="B925" s="393"/>
      <c r="C925" s="1283"/>
      <c r="D925" s="1284"/>
      <c r="E925" s="1284"/>
      <c r="F925" s="1284"/>
      <c r="G925" s="1284"/>
      <c r="H925" s="1284"/>
      <c r="I925" s="1284"/>
      <c r="J925" s="1284"/>
      <c r="K925" s="1284"/>
      <c r="L925" s="1284"/>
      <c r="M925" s="1284"/>
      <c r="N925" s="1285"/>
      <c r="O925" s="307"/>
      <c r="P925" s="193"/>
      <c r="Q925" s="98">
        <f t="shared" si="72"/>
        <v>0</v>
      </c>
    </row>
    <row r="926" spans="1:17" s="44" customFormat="1" x14ac:dyDescent="0.25">
      <c r="A926" s="393"/>
      <c r="B926" s="393"/>
      <c r="C926" s="1283"/>
      <c r="D926" s="1284"/>
      <c r="E926" s="1284"/>
      <c r="F926" s="1284"/>
      <c r="G926" s="1284"/>
      <c r="H926" s="1284"/>
      <c r="I926" s="1284"/>
      <c r="J926" s="1284"/>
      <c r="K926" s="1284"/>
      <c r="L926" s="1284"/>
      <c r="M926" s="1284"/>
      <c r="N926" s="1285"/>
      <c r="O926" s="307"/>
      <c r="P926" s="193"/>
      <c r="Q926" s="98">
        <f t="shared" si="72"/>
        <v>0</v>
      </c>
    </row>
    <row r="927" spans="1:17" s="44" customFormat="1" x14ac:dyDescent="0.25">
      <c r="A927" s="393"/>
      <c r="B927" s="393"/>
      <c r="C927" s="1283"/>
      <c r="D927" s="1284"/>
      <c r="E927" s="1284"/>
      <c r="F927" s="1284"/>
      <c r="G927" s="1284"/>
      <c r="H927" s="1284"/>
      <c r="I927" s="1284"/>
      <c r="J927" s="1284"/>
      <c r="K927" s="1284"/>
      <c r="L927" s="1284"/>
      <c r="M927" s="1284"/>
      <c r="N927" s="1285"/>
      <c r="O927" s="307"/>
      <c r="P927" s="193"/>
      <c r="Q927" s="98">
        <f t="shared" si="72"/>
        <v>0</v>
      </c>
    </row>
    <row r="928" spans="1:17" x14ac:dyDescent="0.25">
      <c r="A928" s="393"/>
      <c r="B928" s="393"/>
      <c r="C928" s="1283"/>
      <c r="D928" s="1284"/>
      <c r="E928" s="1284"/>
      <c r="F928" s="1284"/>
      <c r="G928" s="1284"/>
      <c r="H928" s="1284"/>
      <c r="I928" s="1284"/>
      <c r="J928" s="1284"/>
      <c r="K928" s="1284"/>
      <c r="L928" s="1284"/>
      <c r="M928" s="1284"/>
      <c r="N928" s="1285"/>
      <c r="O928" s="307"/>
      <c r="P928" s="193"/>
      <c r="Q928" s="98">
        <f t="shared" si="72"/>
        <v>0</v>
      </c>
    </row>
    <row r="929" spans="1:20" x14ac:dyDescent="0.25">
      <c r="A929" s="393"/>
      <c r="B929" s="393"/>
      <c r="C929" s="1283"/>
      <c r="D929" s="1284"/>
      <c r="E929" s="1284"/>
      <c r="F929" s="1284"/>
      <c r="G929" s="1284"/>
      <c r="H929" s="1284"/>
      <c r="I929" s="1284"/>
      <c r="J929" s="1284"/>
      <c r="K929" s="1284"/>
      <c r="L929" s="1284"/>
      <c r="M929" s="1284"/>
      <c r="N929" s="1285"/>
      <c r="O929" s="307"/>
      <c r="P929" s="193"/>
      <c r="Q929" s="98">
        <f t="shared" si="72"/>
        <v>0</v>
      </c>
    </row>
    <row r="930" spans="1:20" x14ac:dyDescent="0.25">
      <c r="A930" s="393"/>
      <c r="B930" s="393"/>
      <c r="C930" s="1283"/>
      <c r="D930" s="1284"/>
      <c r="E930" s="1284"/>
      <c r="F930" s="1284"/>
      <c r="G930" s="1284"/>
      <c r="H930" s="1284"/>
      <c r="I930" s="1284"/>
      <c r="J930" s="1284"/>
      <c r="K930" s="1284"/>
      <c r="L930" s="1284"/>
      <c r="M930" s="1284"/>
      <c r="N930" s="1285"/>
      <c r="O930" s="307"/>
      <c r="P930" s="193"/>
      <c r="Q930" s="98">
        <f t="shared" si="72"/>
        <v>0</v>
      </c>
    </row>
    <row r="931" spans="1:20" s="44" customFormat="1" x14ac:dyDescent="0.25">
      <c r="A931" s="393"/>
      <c r="B931" s="393"/>
      <c r="C931" s="596"/>
      <c r="D931" s="590"/>
      <c r="E931" s="590"/>
      <c r="F931" s="590"/>
      <c r="G931" s="590"/>
      <c r="H931" s="590"/>
      <c r="I931" s="590"/>
      <c r="J931" s="590"/>
      <c r="K931" s="590"/>
      <c r="L931" s="590"/>
      <c r="M931" s="590"/>
      <c r="N931" s="597"/>
      <c r="O931" s="20"/>
      <c r="P931" s="97"/>
      <c r="Q931" s="18"/>
    </row>
    <row r="932" spans="1:20" ht="12.5" x14ac:dyDescent="0.25">
      <c r="A932" s="393"/>
      <c r="B932" s="394"/>
      <c r="C932" s="35" t="s">
        <v>15</v>
      </c>
      <c r="D932" s="15"/>
      <c r="E932" s="15"/>
      <c r="F932" s="23"/>
      <c r="G932" s="23"/>
      <c r="H932" s="23"/>
      <c r="I932" s="12"/>
      <c r="J932" s="23"/>
      <c r="K932" s="23"/>
      <c r="L932" s="23"/>
      <c r="M932" s="12"/>
      <c r="N932" s="12"/>
      <c r="O932" s="47"/>
      <c r="P932" s="11" t="s">
        <v>1</v>
      </c>
      <c r="Q932" s="164">
        <f>SUM(Q907:Q931)</f>
        <v>0</v>
      </c>
    </row>
    <row r="933" spans="1:20" ht="12.5" x14ac:dyDescent="0.25">
      <c r="A933" s="393"/>
      <c r="B933" s="393"/>
      <c r="C933" s="7"/>
      <c r="F933"/>
      <c r="G933"/>
      <c r="H933"/>
      <c r="J933"/>
      <c r="K933"/>
      <c r="L933"/>
      <c r="Q933" s="8"/>
    </row>
    <row r="934" spans="1:20" ht="13.5" x14ac:dyDescent="0.35">
      <c r="A934" s="795"/>
      <c r="B934" s="795"/>
      <c r="C934" s="39"/>
      <c r="D934" s="52"/>
      <c r="E934" s="52"/>
      <c r="F934"/>
      <c r="G934"/>
      <c r="H934"/>
      <c r="J934"/>
      <c r="K934"/>
      <c r="L934"/>
      <c r="P934" s="52"/>
      <c r="Q934" s="144"/>
    </row>
    <row r="935" spans="1:20" ht="13" thickBot="1" x14ac:dyDescent="0.3">
      <c r="A935" s="393"/>
      <c r="B935" s="393"/>
      <c r="C935" s="7"/>
      <c r="F935"/>
      <c r="G935"/>
      <c r="H935"/>
      <c r="J935"/>
      <c r="K935"/>
      <c r="L935"/>
      <c r="Q935" s="8"/>
    </row>
    <row r="936" spans="1:20" ht="13" thickBot="1" x14ac:dyDescent="0.3">
      <c r="A936" s="393"/>
      <c r="B936" s="394"/>
      <c r="C936" s="64" t="s">
        <v>92</v>
      </c>
      <c r="D936" s="65"/>
      <c r="E936" s="85"/>
      <c r="F936" s="85"/>
      <c r="G936" s="85"/>
      <c r="H936" s="85"/>
      <c r="I936" s="85"/>
      <c r="J936" s="85"/>
      <c r="K936" s="85"/>
      <c r="L936" s="85"/>
      <c r="M936" s="92"/>
      <c r="N936" s="64" t="s">
        <v>0</v>
      </c>
      <c r="O936" s="163">
        <f>F382+J373+J381+F414+N404+F450+P450+F485</f>
        <v>0</v>
      </c>
      <c r="P936" s="64" t="s">
        <v>1</v>
      </c>
      <c r="Q936" s="163">
        <f>H97+R97+H131+R131+H171+R171+H212+R212+H249+R249+H287+R287+M315+M324+I350+R350+M373+M381+I414+Q404+O414+I450+R450+I485+R485+H516+P516+H539+P539+H556+H585+K585+N585+O607+F613+I613+R647+F656+J656+N656+H694+H730+P694+H768+O768+O801+H801+E815+I815+M815+P815+F833+K833+N833+F860+L860+R860+Q901+Q932</f>
        <v>0</v>
      </c>
    </row>
    <row r="937" spans="1:20" ht="13.5" x14ac:dyDescent="0.35">
      <c r="H937" s="52"/>
      <c r="I937"/>
    </row>
    <row r="939" spans="1:20" x14ac:dyDescent="0.25">
      <c r="I939" s="256"/>
    </row>
    <row r="940" spans="1:20" ht="12.5" x14ac:dyDescent="0.25">
      <c r="A940"/>
      <c r="B940"/>
      <c r="C940"/>
      <c r="D940"/>
      <c r="E940"/>
      <c r="F940"/>
      <c r="G940" s="876"/>
      <c r="H940"/>
    </row>
    <row r="941" spans="1:20" ht="12.5" x14ac:dyDescent="0.25">
      <c r="A941"/>
      <c r="G941"/>
      <c r="J941" s="146"/>
    </row>
    <row r="942" spans="1:20" ht="12.5" x14ac:dyDescent="0.25">
      <c r="A942"/>
      <c r="B942"/>
      <c r="C942"/>
      <c r="D942"/>
      <c r="E942"/>
      <c r="F942"/>
      <c r="G942"/>
      <c r="H942"/>
    </row>
    <row r="943" spans="1:20" ht="12.5" x14ac:dyDescent="0.25">
      <c r="A943" s="66"/>
      <c r="B943" s="66"/>
      <c r="C943"/>
      <c r="D943"/>
      <c r="E943"/>
      <c r="F943"/>
      <c r="G943" s="876"/>
      <c r="H943"/>
      <c r="K943" s="143"/>
      <c r="S943" s="6">
        <v>1</v>
      </c>
      <c r="T943" s="143">
        <v>0.01</v>
      </c>
    </row>
    <row r="944" spans="1:20" ht="12.5" x14ac:dyDescent="0.25">
      <c r="D944" s="44"/>
      <c r="E944" s="44"/>
      <c r="F944" s="44"/>
      <c r="G944" s="44"/>
      <c r="H944" s="66"/>
      <c r="I944" s="66"/>
      <c r="K944" s="143"/>
      <c r="L944" s="66"/>
      <c r="M944" s="66"/>
      <c r="N944" s="66"/>
      <c r="O944" s="66"/>
      <c r="P944" s="66"/>
      <c r="T944" s="143">
        <v>0.02</v>
      </c>
    </row>
    <row r="945" spans="1:20" ht="12.5" x14ac:dyDescent="0.25">
      <c r="G945" s="66"/>
      <c r="H945" s="66"/>
      <c r="I945" s="66"/>
      <c r="K945" s="143"/>
      <c r="L945" s="66"/>
      <c r="M945" s="66"/>
      <c r="N945" s="66"/>
      <c r="O945" s="66"/>
      <c r="P945" s="66"/>
      <c r="T945" s="143">
        <v>0.03</v>
      </c>
    </row>
    <row r="946" spans="1:20" ht="12.5" x14ac:dyDescent="0.25">
      <c r="A946" s="66"/>
      <c r="G946" s="66"/>
      <c r="H946" s="67"/>
      <c r="I946" s="67"/>
      <c r="K946" s="143"/>
      <c r="L946" s="66"/>
      <c r="M946" s="66"/>
      <c r="N946" s="66"/>
      <c r="O946" s="66"/>
      <c r="P946" s="66"/>
      <c r="T946" s="143">
        <v>0.04</v>
      </c>
    </row>
    <row r="947" spans="1:20" ht="13" x14ac:dyDescent="0.3">
      <c r="A947" s="66"/>
      <c r="C947" s="393"/>
      <c r="D947" s="1070"/>
      <c r="E947" s="1070"/>
      <c r="F947" s="1070"/>
      <c r="G947" s="877"/>
      <c r="H947" s="878"/>
      <c r="I947" s="878"/>
      <c r="K947" s="143"/>
      <c r="L947" s="66"/>
      <c r="M947" s="66"/>
      <c r="N947" s="66"/>
      <c r="O947" s="66"/>
      <c r="P947" s="66"/>
      <c r="T947" s="143">
        <v>0.05</v>
      </c>
    </row>
    <row r="948" spans="1:20" ht="13" x14ac:dyDescent="0.3">
      <c r="C948" s="1054"/>
      <c r="D948" s="1054"/>
      <c r="E948" s="1054"/>
      <c r="F948" s="1054"/>
      <c r="G948" s="879"/>
      <c r="H948" s="880"/>
      <c r="I948" s="393"/>
      <c r="K948" s="143"/>
      <c r="L948" s="66"/>
      <c r="M948" s="66"/>
      <c r="N948" s="66"/>
      <c r="O948" s="66"/>
      <c r="P948" s="66"/>
      <c r="T948" s="143">
        <v>0.06</v>
      </c>
    </row>
    <row r="949" spans="1:20" ht="13" x14ac:dyDescent="0.3">
      <c r="C949" s="393"/>
      <c r="D949" s="881"/>
      <c r="E949" s="393"/>
      <c r="F949" s="878"/>
      <c r="G949" s="882"/>
      <c r="H949" s="883"/>
      <c r="I949" s="883"/>
      <c r="K949" s="143"/>
      <c r="L949" s="68"/>
      <c r="M949" s="66"/>
      <c r="N949" s="66"/>
      <c r="O949" s="66"/>
      <c r="P949" s="66"/>
      <c r="T949" s="143">
        <v>7.0000000000000007E-2</v>
      </c>
    </row>
    <row r="950" spans="1:20" ht="13" x14ac:dyDescent="0.3">
      <c r="C950" s="1054"/>
      <c r="D950" s="1054"/>
      <c r="E950" s="1054"/>
      <c r="F950" s="1054"/>
      <c r="G950" s="872"/>
      <c r="H950" s="883"/>
      <c r="I950" s="884"/>
      <c r="K950" s="143"/>
      <c r="M950" s="66"/>
      <c r="N950" s="70"/>
      <c r="O950" s="70"/>
      <c r="P950" s="68"/>
      <c r="T950" s="143">
        <v>0.08</v>
      </c>
    </row>
    <row r="951" spans="1:20" s="44" customFormat="1" ht="12.5" x14ac:dyDescent="0.25">
      <c r="C951" s="881"/>
      <c r="D951" s="881"/>
      <c r="E951" s="394"/>
      <c r="F951" s="881"/>
      <c r="G951" s="881"/>
      <c r="H951" s="885"/>
      <c r="I951" s="884"/>
      <c r="K951" s="143"/>
      <c r="M951" s="70"/>
      <c r="N951" s="69"/>
      <c r="O951" s="70"/>
      <c r="P951" s="70"/>
      <c r="T951" s="143">
        <v>0.09</v>
      </c>
    </row>
    <row r="952" spans="1:20" ht="13" x14ac:dyDescent="0.3">
      <c r="C952" s="881"/>
      <c r="D952" s="881"/>
      <c r="E952" s="881"/>
      <c r="F952" s="881"/>
      <c r="G952" s="881"/>
      <c r="H952" s="881"/>
      <c r="I952" s="886"/>
      <c r="K952" s="143"/>
      <c r="M952" s="68"/>
      <c r="N952" s="70"/>
      <c r="O952" s="70"/>
      <c r="P952" s="66"/>
      <c r="T952" s="143">
        <v>0.1</v>
      </c>
    </row>
    <row r="953" spans="1:20" ht="13" x14ac:dyDescent="0.3">
      <c r="C953" s="66"/>
      <c r="D953" s="66"/>
      <c r="E953" s="66"/>
      <c r="F953" s="66"/>
      <c r="G953" s="68"/>
      <c r="H953" s="158"/>
      <c r="K953" s="143"/>
      <c r="M953" s="68"/>
      <c r="N953" s="70"/>
      <c r="O953" s="70"/>
      <c r="P953" s="66"/>
      <c r="T953" s="143">
        <v>0.11</v>
      </c>
    </row>
    <row r="954" spans="1:20" ht="13" x14ac:dyDescent="0.3">
      <c r="C954" s="66"/>
      <c r="D954" s="66"/>
      <c r="E954" s="66"/>
      <c r="F954" s="66"/>
      <c r="G954" s="66"/>
      <c r="H954" s="68"/>
      <c r="I954" s="158"/>
      <c r="K954" s="143"/>
      <c r="M954" s="68"/>
      <c r="N954" s="70"/>
      <c r="O954" s="70"/>
      <c r="P954" s="66"/>
      <c r="T954" s="143">
        <v>0.12</v>
      </c>
    </row>
    <row r="955" spans="1:20" ht="13" x14ac:dyDescent="0.3">
      <c r="C955" s="66"/>
      <c r="D955" s="66"/>
      <c r="E955" s="66"/>
      <c r="F955" s="66"/>
      <c r="G955" s="66"/>
      <c r="H955" s="68"/>
      <c r="I955" s="158"/>
      <c r="K955" s="143"/>
      <c r="M955" s="68"/>
      <c r="N955" s="70"/>
      <c r="O955" s="70"/>
      <c r="P955" s="66"/>
      <c r="T955" s="143">
        <v>0.13</v>
      </c>
    </row>
    <row r="956" spans="1:20" ht="13" x14ac:dyDescent="0.3">
      <c r="C956" s="66"/>
      <c r="D956" s="66"/>
      <c r="E956" s="66"/>
      <c r="F956" s="66"/>
      <c r="G956" s="66"/>
      <c r="H956" s="68"/>
      <c r="I956" s="158"/>
      <c r="K956" s="143"/>
      <c r="M956" s="68"/>
      <c r="N956" s="70"/>
      <c r="O956" s="70"/>
      <c r="P956" s="66"/>
      <c r="S956" s="66"/>
      <c r="T956" s="143">
        <v>0.14000000000000001</v>
      </c>
    </row>
    <row r="957" spans="1:20" ht="13" x14ac:dyDescent="0.3">
      <c r="C957" s="66"/>
      <c r="D957" s="66"/>
      <c r="E957" s="66"/>
      <c r="F957" s="66"/>
      <c r="G957" s="68"/>
      <c r="H957" s="66"/>
      <c r="I957" s="66"/>
      <c r="K957" s="143"/>
      <c r="M957" s="71"/>
      <c r="N957" s="70"/>
      <c r="O957" s="70"/>
      <c r="P957" s="66"/>
      <c r="S957" s="66"/>
      <c r="T957" s="143">
        <v>0.15</v>
      </c>
    </row>
    <row r="958" spans="1:20" ht="13" x14ac:dyDescent="0.3">
      <c r="C958" s="66"/>
      <c r="D958" s="66"/>
      <c r="E958" s="66"/>
      <c r="F958" s="66"/>
      <c r="G958" s="68"/>
      <c r="H958" s="66"/>
      <c r="I958" s="66"/>
      <c r="K958" s="143"/>
      <c r="M958" s="71"/>
      <c r="N958" s="70"/>
      <c r="O958" s="70"/>
      <c r="P958" s="66"/>
      <c r="S958" s="66"/>
      <c r="T958" s="143">
        <v>0.16</v>
      </c>
    </row>
    <row r="959" spans="1:20" ht="13" x14ac:dyDescent="0.3">
      <c r="C959" s="66"/>
      <c r="D959" s="66"/>
      <c r="E959" s="66"/>
      <c r="F959" s="66"/>
      <c r="G959" s="68"/>
      <c r="H959" s="265"/>
      <c r="I959" s="66"/>
      <c r="K959" s="143"/>
      <c r="M959" s="71"/>
      <c r="N959" s="70"/>
      <c r="O959" s="70"/>
      <c r="P959" s="66"/>
      <c r="S959" s="66"/>
      <c r="T959" s="143">
        <v>0.17</v>
      </c>
    </row>
    <row r="960" spans="1:20" ht="13" x14ac:dyDescent="0.3">
      <c r="A960" s="66"/>
      <c r="H960" s="265"/>
      <c r="I960" s="66"/>
      <c r="K960" s="143"/>
      <c r="M960" s="71"/>
      <c r="N960" s="70"/>
      <c r="O960" s="70"/>
      <c r="P960" s="66"/>
      <c r="S960" s="66"/>
      <c r="T960" s="143">
        <v>0.18</v>
      </c>
    </row>
    <row r="961" spans="3:20" ht="13" x14ac:dyDescent="0.3">
      <c r="C961" s="70"/>
      <c r="D961" s="66"/>
      <c r="E961" s="66"/>
      <c r="F961" s="66"/>
      <c r="G961" s="887"/>
      <c r="H961" s="66"/>
      <c r="I961" s="66"/>
      <c r="K961" s="143"/>
      <c r="M961" s="66"/>
      <c r="N961" s="66"/>
      <c r="O961" s="66"/>
      <c r="P961" s="66"/>
      <c r="S961" s="66"/>
      <c r="T961" s="143">
        <v>0.19</v>
      </c>
    </row>
    <row r="962" spans="3:20" ht="13" x14ac:dyDescent="0.3">
      <c r="C962" s="83"/>
      <c r="D962" s="66"/>
      <c r="E962" s="66"/>
      <c r="F962" s="66"/>
      <c r="G962" s="887"/>
      <c r="H962" s="265"/>
      <c r="I962" s="66"/>
      <c r="K962" s="143" t="s">
        <v>141</v>
      </c>
      <c r="M962" s="66"/>
      <c r="N962" s="66"/>
      <c r="O962" s="66"/>
      <c r="P962" s="66"/>
      <c r="S962" s="71"/>
      <c r="T962" s="143">
        <v>0.2</v>
      </c>
    </row>
    <row r="963" spans="3:20" s="66" customFormat="1" ht="12.5" x14ac:dyDescent="0.25">
      <c r="H963" s="67"/>
      <c r="I963" s="67"/>
      <c r="K963" s="143"/>
      <c r="T963" s="143">
        <v>0.21</v>
      </c>
    </row>
    <row r="964" spans="3:20" s="66" customFormat="1" ht="13" x14ac:dyDescent="0.3">
      <c r="G964" s="266"/>
      <c r="H964" s="265"/>
      <c r="K964" s="143"/>
      <c r="T964" s="143">
        <v>0.22</v>
      </c>
    </row>
    <row r="965" spans="3:20" s="66" customFormat="1" ht="13" x14ac:dyDescent="0.3">
      <c r="C965" s="1053"/>
      <c r="D965" s="1053"/>
      <c r="E965" s="1053"/>
      <c r="F965" s="1053"/>
      <c r="G965" s="266"/>
      <c r="H965" s="265"/>
      <c r="K965" s="143"/>
      <c r="T965" s="143">
        <v>0.23</v>
      </c>
    </row>
    <row r="966" spans="3:20" s="66" customFormat="1" ht="13" x14ac:dyDescent="0.3">
      <c r="G966" s="188"/>
      <c r="H966" s="267"/>
      <c r="I966" s="267"/>
      <c r="K966" s="143"/>
      <c r="T966" s="143">
        <v>0.24</v>
      </c>
    </row>
    <row r="967" spans="3:20" s="66" customFormat="1" ht="13" x14ac:dyDescent="0.3">
      <c r="C967" s="1053"/>
      <c r="D967" s="1053"/>
      <c r="E967" s="1053"/>
      <c r="F967" s="1053"/>
      <c r="G967" s="188"/>
      <c r="H967" s="267"/>
      <c r="I967" s="267"/>
      <c r="K967" s="143"/>
      <c r="T967" s="143">
        <v>0.25</v>
      </c>
    </row>
    <row r="968" spans="3:20" s="66" customFormat="1" ht="12.5" x14ac:dyDescent="0.25">
      <c r="I968" s="267"/>
      <c r="K968" s="143"/>
      <c r="N968" s="1069"/>
      <c r="O968" s="1069"/>
      <c r="P968" s="1069"/>
      <c r="Q968" s="1069"/>
      <c r="R968" s="1069"/>
      <c r="T968" s="143">
        <v>0.26</v>
      </c>
    </row>
    <row r="969" spans="3:20" s="71" customFormat="1" ht="13" x14ac:dyDescent="0.3">
      <c r="C969" s="66"/>
      <c r="D969" s="66"/>
      <c r="E969" s="66"/>
      <c r="F969" s="66"/>
      <c r="G969" s="66"/>
      <c r="H969" s="66"/>
      <c r="I969" s="189"/>
      <c r="K969" s="143"/>
      <c r="M969" s="66"/>
      <c r="N969" s="68"/>
      <c r="O969" s="66"/>
      <c r="P969" s="185"/>
      <c r="S969" s="66"/>
      <c r="T969" s="143">
        <v>0.27</v>
      </c>
    </row>
    <row r="970" spans="3:20" s="66" customFormat="1" ht="13" x14ac:dyDescent="0.3">
      <c r="C970" s="83"/>
      <c r="D970" s="68"/>
      <c r="E970" s="68"/>
      <c r="F970" s="68"/>
      <c r="G970" s="68"/>
      <c r="H970" s="68"/>
      <c r="I970" s="68"/>
      <c r="K970" s="143"/>
      <c r="M970" s="72"/>
      <c r="N970" s="72"/>
      <c r="O970" s="81"/>
      <c r="P970" s="72"/>
      <c r="T970" s="143">
        <v>0.28000000000000003</v>
      </c>
    </row>
    <row r="971" spans="3:20" s="66" customFormat="1" ht="12.5" x14ac:dyDescent="0.25">
      <c r="K971" s="143"/>
      <c r="T971" s="143">
        <v>0.28999999999999998</v>
      </c>
    </row>
    <row r="972" spans="3:20" s="66" customFormat="1" ht="13" x14ac:dyDescent="0.3">
      <c r="K972" s="143"/>
      <c r="N972" s="68"/>
      <c r="O972" s="68"/>
      <c r="S972" s="66">
        <v>30</v>
      </c>
      <c r="T972" s="143">
        <v>0.3</v>
      </c>
    </row>
    <row r="973" spans="3:20" s="66" customFormat="1" ht="13" x14ac:dyDescent="0.3">
      <c r="K973" s="143"/>
      <c r="N973" s="68"/>
      <c r="O973" s="68"/>
      <c r="T973" s="143"/>
    </row>
    <row r="974" spans="3:20" s="66" customFormat="1" ht="13" x14ac:dyDescent="0.3">
      <c r="K974" s="143"/>
      <c r="N974" s="68"/>
      <c r="O974" s="68"/>
      <c r="T974" s="143"/>
    </row>
    <row r="975" spans="3:20" s="66" customFormat="1" ht="13.5" thickBot="1" x14ac:dyDescent="0.35">
      <c r="K975" s="143"/>
      <c r="N975" s="68"/>
      <c r="O975" s="68"/>
      <c r="T975" s="143"/>
    </row>
    <row r="976" spans="3:20" s="66" customFormat="1" ht="13" thickBot="1" x14ac:dyDescent="0.3">
      <c r="K976" s="143"/>
      <c r="S976" s="186">
        <v>20</v>
      </c>
      <c r="T976" s="181">
        <f>S976/100</f>
        <v>0.2</v>
      </c>
    </row>
    <row r="977" spans="1:20" s="66" customFormat="1" ht="13" thickBot="1" x14ac:dyDescent="0.3">
      <c r="K977" s="143"/>
      <c r="S977" s="187">
        <v>18</v>
      </c>
      <c r="T977" s="182">
        <f>S977/100</f>
        <v>0.18</v>
      </c>
    </row>
    <row r="978" spans="1:20" s="66" customFormat="1" ht="12.5" x14ac:dyDescent="0.25">
      <c r="K978" s="143"/>
    </row>
    <row r="979" spans="1:20" s="66" customFormat="1" ht="12.5" x14ac:dyDescent="0.25">
      <c r="C979" s="83"/>
      <c r="K979" s="143"/>
    </row>
    <row r="980" spans="1:20" s="66" customFormat="1" ht="12.5" x14ac:dyDescent="0.25">
      <c r="C980" s="83"/>
      <c r="G980" s="67"/>
      <c r="K980" s="143"/>
    </row>
    <row r="981" spans="1:20" s="66" customFormat="1" ht="12.5" x14ac:dyDescent="0.25">
      <c r="K981" s="143"/>
    </row>
    <row r="982" spans="1:20" s="66" customFormat="1" ht="12.5" x14ac:dyDescent="0.25">
      <c r="C982" s="83"/>
      <c r="K982" s="143"/>
    </row>
    <row r="983" spans="1:20" s="66" customFormat="1" ht="12.5" x14ac:dyDescent="0.25">
      <c r="C983" s="83"/>
      <c r="G983" s="67"/>
      <c r="H983" s="142"/>
      <c r="I983" s="142"/>
    </row>
    <row r="984" spans="1:20" s="66" customFormat="1" ht="12.5" x14ac:dyDescent="0.25">
      <c r="H984" s="142"/>
      <c r="I984" s="142"/>
    </row>
    <row r="985" spans="1:20" s="66" customFormat="1" ht="12.5" x14ac:dyDescent="0.25">
      <c r="C985" s="83"/>
      <c r="G985" s="67"/>
      <c r="H985" s="142"/>
      <c r="I985" s="142"/>
    </row>
    <row r="986" spans="1:20" ht="12.5" x14ac:dyDescent="0.25">
      <c r="A986"/>
      <c r="B986"/>
      <c r="C986" s="66"/>
      <c r="D986" s="66"/>
      <c r="E986" s="66"/>
      <c r="F986" s="66"/>
      <c r="G986" s="66"/>
      <c r="H986" s="66"/>
      <c r="I986" s="160"/>
      <c r="J986" s="66"/>
    </row>
    <row r="987" spans="1:20" ht="13" x14ac:dyDescent="0.3">
      <c r="A987"/>
      <c r="B987"/>
      <c r="C987" s="66"/>
      <c r="D987" s="66"/>
      <c r="E987" s="66"/>
      <c r="F987" s="66"/>
      <c r="G987" s="66"/>
      <c r="H987" s="66"/>
      <c r="I987" s="158"/>
      <c r="J987" s="66"/>
    </row>
    <row r="988" spans="1:20" ht="12.5" x14ac:dyDescent="0.25">
      <c r="A988"/>
      <c r="B988"/>
      <c r="C988"/>
      <c r="D988"/>
      <c r="E988"/>
      <c r="F988"/>
      <c r="G988"/>
      <c r="H988"/>
    </row>
    <row r="989" spans="1:20" ht="12.5" x14ac:dyDescent="0.25">
      <c r="A989"/>
      <c r="B989"/>
      <c r="C989"/>
      <c r="D989"/>
      <c r="E989"/>
      <c r="F989"/>
      <c r="G989"/>
      <c r="H989"/>
    </row>
    <row r="990" spans="1:20" ht="12.5" x14ac:dyDescent="0.25">
      <c r="A990"/>
      <c r="B990"/>
      <c r="C990"/>
      <c r="D990"/>
      <c r="E990"/>
      <c r="F990"/>
      <c r="G990"/>
      <c r="H990"/>
    </row>
    <row r="991" spans="1:20" s="44" customFormat="1" ht="12.5" x14ac:dyDescent="0.25">
      <c r="A991"/>
      <c r="B991"/>
      <c r="C991"/>
      <c r="D991"/>
      <c r="E991"/>
      <c r="F991"/>
      <c r="G991"/>
      <c r="H991"/>
    </row>
    <row r="992" spans="1:20" ht="12.5" x14ac:dyDescent="0.25">
      <c r="H992"/>
    </row>
    <row r="993" spans="1:8" ht="12.5" x14ac:dyDescent="0.25">
      <c r="H993"/>
    </row>
    <row r="994" spans="1:8" ht="12.5" x14ac:dyDescent="0.25">
      <c r="H994"/>
    </row>
    <row r="1008" spans="1:8" s="44" customFormat="1" ht="12.5" x14ac:dyDescent="0.25">
      <c r="A1008"/>
      <c r="B1008"/>
      <c r="C1008"/>
      <c r="D1008"/>
      <c r="E1008"/>
      <c r="F1008"/>
      <c r="G1008"/>
      <c r="H1008" s="6"/>
    </row>
    <row r="1009" spans="1:8" ht="12.5" x14ac:dyDescent="0.25">
      <c r="A1009"/>
      <c r="B1009"/>
      <c r="C1009"/>
      <c r="D1009"/>
      <c r="E1009"/>
      <c r="F1009"/>
      <c r="G1009"/>
    </row>
    <row r="1010" spans="1:8" ht="12.5" x14ac:dyDescent="0.25">
      <c r="A1010"/>
      <c r="B1010"/>
      <c r="C1010"/>
      <c r="D1010"/>
      <c r="E1010"/>
      <c r="F1010"/>
      <c r="G1010"/>
    </row>
    <row r="1011" spans="1:8" ht="12.5" x14ac:dyDescent="0.25">
      <c r="A1011"/>
      <c r="B1011"/>
      <c r="C1011"/>
      <c r="D1011"/>
      <c r="E1011"/>
      <c r="F1011"/>
      <c r="G1011"/>
      <c r="H1011"/>
    </row>
    <row r="1012" spans="1:8" ht="12.5" x14ac:dyDescent="0.25">
      <c r="A1012"/>
      <c r="B1012"/>
      <c r="C1012"/>
      <c r="D1012"/>
      <c r="E1012"/>
      <c r="F1012"/>
      <c r="G1012"/>
      <c r="H1012"/>
    </row>
    <row r="1013" spans="1:8" ht="12.5" x14ac:dyDescent="0.25">
      <c r="A1013"/>
      <c r="B1013"/>
      <c r="C1013"/>
      <c r="D1013"/>
      <c r="E1013"/>
      <c r="F1013"/>
      <c r="G1013"/>
      <c r="H1013"/>
    </row>
    <row r="1014" spans="1:8" ht="12.5" x14ac:dyDescent="0.25">
      <c r="A1014"/>
      <c r="B1014"/>
      <c r="C1014"/>
      <c r="D1014"/>
      <c r="E1014"/>
      <c r="F1014"/>
      <c r="G1014"/>
      <c r="H1014"/>
    </row>
    <row r="1015" spans="1:8" ht="12.5" x14ac:dyDescent="0.25">
      <c r="A1015"/>
      <c r="B1015"/>
      <c r="C1015"/>
      <c r="D1015"/>
      <c r="E1015"/>
      <c r="F1015"/>
      <c r="G1015"/>
      <c r="H1015"/>
    </row>
    <row r="1016" spans="1:8" ht="12.5" x14ac:dyDescent="0.25">
      <c r="A1016"/>
      <c r="B1016"/>
      <c r="C1016"/>
      <c r="D1016"/>
      <c r="E1016"/>
      <c r="F1016"/>
      <c r="G1016"/>
      <c r="H1016"/>
    </row>
    <row r="1017" spans="1:8" ht="12.5" x14ac:dyDescent="0.25">
      <c r="A1017"/>
      <c r="B1017"/>
      <c r="C1017"/>
      <c r="D1017"/>
      <c r="E1017"/>
      <c r="F1017"/>
      <c r="G1017"/>
      <c r="H1017"/>
    </row>
    <row r="1018" spans="1:8" ht="12.5" x14ac:dyDescent="0.25">
      <c r="A1018"/>
      <c r="B1018"/>
      <c r="C1018"/>
      <c r="D1018"/>
      <c r="E1018"/>
      <c r="F1018"/>
      <c r="G1018"/>
      <c r="H1018"/>
    </row>
    <row r="1019" spans="1:8" ht="12.5" x14ac:dyDescent="0.25">
      <c r="A1019"/>
      <c r="B1019"/>
      <c r="C1019"/>
      <c r="D1019"/>
      <c r="E1019"/>
      <c r="F1019"/>
      <c r="G1019"/>
      <c r="H1019"/>
    </row>
    <row r="1020" spans="1:8" ht="12.5" x14ac:dyDescent="0.25">
      <c r="A1020"/>
      <c r="B1020"/>
      <c r="C1020"/>
      <c r="D1020"/>
      <c r="E1020"/>
      <c r="F1020"/>
      <c r="G1020"/>
      <c r="H1020"/>
    </row>
    <row r="1021" spans="1:8" ht="12.5" x14ac:dyDescent="0.25">
      <c r="A1021"/>
      <c r="B1021"/>
      <c r="C1021"/>
      <c r="D1021"/>
      <c r="E1021"/>
      <c r="F1021"/>
      <c r="G1021"/>
      <c r="H1021"/>
    </row>
    <row r="1022" spans="1:8" ht="12.5" x14ac:dyDescent="0.25">
      <c r="A1022"/>
      <c r="B1022"/>
      <c r="C1022"/>
      <c r="D1022"/>
      <c r="E1022"/>
      <c r="F1022"/>
      <c r="G1022"/>
      <c r="H1022"/>
    </row>
    <row r="1023" spans="1:8" ht="12.5" x14ac:dyDescent="0.25">
      <c r="A1023"/>
      <c r="B1023"/>
      <c r="C1023"/>
      <c r="D1023"/>
      <c r="E1023"/>
      <c r="F1023"/>
      <c r="G1023"/>
      <c r="H1023"/>
    </row>
    <row r="1024" spans="1:8" s="44" customFormat="1" ht="12.5" x14ac:dyDescent="0.25">
      <c r="A1024"/>
      <c r="B1024"/>
      <c r="C1024"/>
      <c r="D1024"/>
      <c r="E1024"/>
      <c r="F1024"/>
      <c r="G1024"/>
      <c r="H1024"/>
    </row>
    <row r="1025" spans="1:9" ht="12.5" x14ac:dyDescent="0.25">
      <c r="H1025"/>
    </row>
    <row r="1026" spans="1:9" ht="12" customHeight="1" x14ac:dyDescent="0.25">
      <c r="H1026"/>
    </row>
    <row r="1027" spans="1:9" ht="12.5" x14ac:dyDescent="0.25">
      <c r="H1027"/>
    </row>
    <row r="1028" spans="1:9" s="44" customFormat="1" ht="12.5" x14ac:dyDescent="0.25">
      <c r="A1028"/>
      <c r="B1028"/>
      <c r="C1028"/>
      <c r="H1028" s="6"/>
    </row>
    <row r="1029" spans="1:9" ht="12.5" x14ac:dyDescent="0.25">
      <c r="A1029"/>
      <c r="B1029"/>
      <c r="C1029"/>
      <c r="D1029"/>
      <c r="E1029"/>
      <c r="F1029"/>
      <c r="G1029"/>
      <c r="I1029"/>
    </row>
    <row r="1030" spans="1:9" ht="12.5" x14ac:dyDescent="0.25">
      <c r="A1030"/>
      <c r="B1030"/>
      <c r="C1030"/>
      <c r="D1030"/>
      <c r="E1030"/>
      <c r="F1030"/>
      <c r="G1030"/>
      <c r="I1030"/>
    </row>
    <row r="1031" spans="1:9" ht="12.5" x14ac:dyDescent="0.25">
      <c r="A1031"/>
      <c r="B1031"/>
      <c r="C1031"/>
      <c r="D1031"/>
      <c r="E1031"/>
      <c r="F1031"/>
      <c r="G1031"/>
      <c r="H1031" s="44"/>
      <c r="I1031"/>
    </row>
    <row r="1032" spans="1:9" ht="12.5" x14ac:dyDescent="0.25">
      <c r="A1032"/>
      <c r="B1032"/>
      <c r="C1032"/>
      <c r="D1032"/>
      <c r="E1032"/>
      <c r="F1032"/>
      <c r="G1032"/>
      <c r="H1032"/>
      <c r="I1032"/>
    </row>
    <row r="1033" spans="1:9" ht="12.5" x14ac:dyDescent="0.25">
      <c r="A1033"/>
      <c r="B1033"/>
      <c r="C1033"/>
      <c r="D1033"/>
      <c r="E1033"/>
      <c r="F1033"/>
      <c r="G1033"/>
      <c r="H1033"/>
      <c r="I1033"/>
    </row>
    <row r="1034" spans="1:9" ht="12.5" x14ac:dyDescent="0.25">
      <c r="A1034"/>
      <c r="B1034"/>
      <c r="C1034"/>
      <c r="D1034"/>
      <c r="E1034"/>
      <c r="F1034"/>
      <c r="G1034"/>
      <c r="H1034"/>
      <c r="I1034"/>
    </row>
    <row r="1035" spans="1:9" ht="12.5" x14ac:dyDescent="0.25">
      <c r="A1035"/>
      <c r="B1035"/>
      <c r="C1035"/>
      <c r="D1035"/>
      <c r="E1035"/>
      <c r="F1035"/>
      <c r="G1035"/>
      <c r="H1035"/>
      <c r="I1035"/>
    </row>
    <row r="1036" spans="1:9" ht="12.5" x14ac:dyDescent="0.25">
      <c r="A1036"/>
      <c r="B1036"/>
      <c r="C1036"/>
      <c r="D1036"/>
      <c r="E1036"/>
      <c r="F1036"/>
      <c r="G1036"/>
      <c r="H1036"/>
      <c r="I1036"/>
    </row>
    <row r="1037" spans="1:9" ht="12.5" x14ac:dyDescent="0.25">
      <c r="A1037"/>
      <c r="B1037"/>
      <c r="C1037"/>
      <c r="D1037"/>
      <c r="E1037"/>
      <c r="F1037"/>
      <c r="G1037"/>
      <c r="H1037"/>
      <c r="I1037"/>
    </row>
    <row r="1038" spans="1:9" ht="12.5" x14ac:dyDescent="0.25">
      <c r="A1038"/>
      <c r="B1038"/>
      <c r="C1038"/>
      <c r="D1038"/>
      <c r="E1038"/>
      <c r="F1038"/>
      <c r="G1038"/>
      <c r="H1038"/>
      <c r="I1038"/>
    </row>
    <row r="1039" spans="1:9" ht="12.5" x14ac:dyDescent="0.25">
      <c r="A1039"/>
      <c r="B1039"/>
      <c r="C1039"/>
      <c r="D1039"/>
      <c r="E1039"/>
      <c r="F1039"/>
      <c r="G1039"/>
      <c r="H1039"/>
      <c r="I1039"/>
    </row>
    <row r="1040" spans="1:9" ht="12.5" x14ac:dyDescent="0.25">
      <c r="A1040"/>
      <c r="B1040"/>
      <c r="C1040"/>
      <c r="D1040"/>
      <c r="E1040"/>
      <c r="F1040"/>
      <c r="G1040"/>
      <c r="H1040"/>
      <c r="I1040"/>
    </row>
    <row r="1041" spans="1:9" ht="12.5" x14ac:dyDescent="0.25">
      <c r="A1041"/>
      <c r="B1041"/>
      <c r="C1041"/>
      <c r="D1041"/>
      <c r="E1041"/>
      <c r="F1041"/>
      <c r="G1041"/>
      <c r="H1041"/>
      <c r="I1041"/>
    </row>
    <row r="1042" spans="1:9" s="44" customFormat="1" ht="12.5" x14ac:dyDescent="0.25">
      <c r="A1042"/>
      <c r="B1042"/>
      <c r="C1042"/>
      <c r="D1042"/>
      <c r="E1042"/>
      <c r="F1042"/>
      <c r="G1042"/>
      <c r="H1042"/>
      <c r="I1042"/>
    </row>
    <row r="1043" spans="1:9" ht="12.5" x14ac:dyDescent="0.25">
      <c r="H1043"/>
    </row>
    <row r="1044" spans="1:9" ht="12.5" x14ac:dyDescent="0.25">
      <c r="H1044"/>
    </row>
    <row r="1045" spans="1:9" ht="12.5" x14ac:dyDescent="0.25">
      <c r="H1045"/>
    </row>
    <row r="1046" spans="1:9" s="44" customFormat="1" ht="12.5" x14ac:dyDescent="0.25">
      <c r="A1046"/>
      <c r="B1046"/>
      <c r="C1046"/>
      <c r="D1046"/>
      <c r="E1046"/>
      <c r="F1046"/>
      <c r="G1046"/>
      <c r="H1046" s="6"/>
      <c r="I1046"/>
    </row>
    <row r="1047" spans="1:9" s="44" customFormat="1" ht="12.5" x14ac:dyDescent="0.25">
      <c r="A1047"/>
      <c r="B1047"/>
      <c r="C1047"/>
      <c r="D1047"/>
      <c r="E1047"/>
      <c r="F1047"/>
      <c r="G1047"/>
      <c r="H1047" s="6"/>
      <c r="I1047"/>
    </row>
    <row r="1048" spans="1:9" ht="12.5" x14ac:dyDescent="0.25">
      <c r="A1048"/>
      <c r="B1048"/>
      <c r="C1048"/>
      <c r="D1048"/>
      <c r="E1048"/>
      <c r="F1048"/>
      <c r="G1048"/>
      <c r="I1048"/>
    </row>
    <row r="1049" spans="1:9" ht="12.5" x14ac:dyDescent="0.25">
      <c r="A1049"/>
      <c r="B1049"/>
      <c r="C1049"/>
      <c r="D1049"/>
      <c r="E1049"/>
      <c r="F1049"/>
      <c r="G1049"/>
      <c r="H1049"/>
      <c r="I1049"/>
    </row>
    <row r="1050" spans="1:9" ht="12.5" x14ac:dyDescent="0.25">
      <c r="A1050"/>
      <c r="B1050"/>
      <c r="C1050"/>
      <c r="D1050"/>
      <c r="E1050"/>
      <c r="F1050"/>
      <c r="G1050"/>
      <c r="H1050"/>
      <c r="I1050"/>
    </row>
    <row r="1051" spans="1:9" ht="12.5" x14ac:dyDescent="0.25">
      <c r="A1051"/>
      <c r="B1051"/>
      <c r="C1051"/>
      <c r="D1051"/>
      <c r="E1051"/>
      <c r="F1051"/>
      <c r="G1051"/>
      <c r="H1051"/>
      <c r="I1051"/>
    </row>
    <row r="1052" spans="1:9" ht="12.5" x14ac:dyDescent="0.25">
      <c r="A1052"/>
      <c r="B1052"/>
      <c r="C1052"/>
      <c r="D1052"/>
      <c r="E1052"/>
      <c r="F1052"/>
      <c r="G1052"/>
      <c r="H1052"/>
      <c r="I1052"/>
    </row>
    <row r="1053" spans="1:9" ht="12.5" x14ac:dyDescent="0.25">
      <c r="A1053"/>
      <c r="B1053"/>
      <c r="C1053"/>
      <c r="D1053"/>
      <c r="E1053"/>
      <c r="F1053"/>
      <c r="G1053"/>
      <c r="H1053"/>
      <c r="I1053"/>
    </row>
    <row r="1054" spans="1:9" ht="12.5" x14ac:dyDescent="0.25">
      <c r="A1054"/>
      <c r="B1054"/>
      <c r="C1054"/>
      <c r="D1054"/>
      <c r="E1054"/>
      <c r="F1054"/>
      <c r="G1054"/>
      <c r="H1054"/>
      <c r="I1054"/>
    </row>
    <row r="1055" spans="1:9" ht="12.5" x14ac:dyDescent="0.25">
      <c r="A1055"/>
      <c r="B1055"/>
      <c r="C1055"/>
      <c r="D1055"/>
      <c r="E1055"/>
      <c r="F1055"/>
      <c r="G1055"/>
      <c r="H1055"/>
      <c r="I1055"/>
    </row>
    <row r="1056" spans="1:9" ht="12.5" x14ac:dyDescent="0.25">
      <c r="A1056"/>
      <c r="B1056"/>
      <c r="C1056"/>
      <c r="D1056"/>
      <c r="E1056"/>
      <c r="F1056"/>
      <c r="G1056"/>
      <c r="H1056"/>
      <c r="I1056"/>
    </row>
    <row r="1057" spans="1:9" ht="12.5" x14ac:dyDescent="0.25">
      <c r="A1057"/>
      <c r="B1057"/>
      <c r="C1057"/>
      <c r="D1057"/>
      <c r="E1057"/>
      <c r="F1057"/>
      <c r="G1057"/>
      <c r="H1057"/>
      <c r="I1057"/>
    </row>
    <row r="1058" spans="1:9" ht="12.5" x14ac:dyDescent="0.25">
      <c r="A1058"/>
      <c r="B1058"/>
      <c r="C1058"/>
      <c r="D1058"/>
      <c r="E1058"/>
      <c r="F1058"/>
      <c r="G1058"/>
      <c r="H1058"/>
      <c r="I1058"/>
    </row>
    <row r="1059" spans="1:9" ht="12.5" x14ac:dyDescent="0.25">
      <c r="A1059"/>
      <c r="B1059"/>
      <c r="C1059"/>
      <c r="D1059"/>
      <c r="E1059"/>
      <c r="F1059"/>
      <c r="G1059"/>
      <c r="H1059"/>
      <c r="I1059"/>
    </row>
    <row r="1060" spans="1:9" ht="12.5" x14ac:dyDescent="0.25">
      <c r="A1060"/>
      <c r="B1060"/>
      <c r="C1060"/>
      <c r="D1060"/>
      <c r="E1060"/>
      <c r="F1060"/>
      <c r="G1060"/>
      <c r="H1060"/>
      <c r="I1060"/>
    </row>
    <row r="1061" spans="1:9" ht="12.5" x14ac:dyDescent="0.25">
      <c r="A1061"/>
      <c r="B1061"/>
      <c r="C1061"/>
      <c r="D1061"/>
      <c r="E1061"/>
      <c r="F1061"/>
      <c r="G1061"/>
      <c r="H1061"/>
      <c r="I1061"/>
    </row>
    <row r="1062" spans="1:9" ht="12.5" x14ac:dyDescent="0.25">
      <c r="A1062"/>
      <c r="B1062"/>
      <c r="C1062"/>
      <c r="D1062"/>
      <c r="E1062"/>
      <c r="F1062"/>
      <c r="G1062"/>
      <c r="H1062"/>
      <c r="I1062"/>
    </row>
    <row r="1063" spans="1:9" ht="12.5" x14ac:dyDescent="0.25">
      <c r="A1063"/>
      <c r="B1063"/>
      <c r="C1063"/>
      <c r="D1063"/>
      <c r="E1063"/>
      <c r="F1063"/>
      <c r="G1063"/>
      <c r="H1063"/>
      <c r="I1063"/>
    </row>
    <row r="1064" spans="1:9" ht="12.5" x14ac:dyDescent="0.25">
      <c r="A1064"/>
      <c r="B1064"/>
      <c r="C1064"/>
      <c r="D1064"/>
      <c r="E1064"/>
      <c r="F1064"/>
      <c r="G1064"/>
      <c r="H1064"/>
      <c r="I1064"/>
    </row>
    <row r="1065" spans="1:9" ht="12.5" x14ac:dyDescent="0.25">
      <c r="A1065"/>
      <c r="B1065"/>
      <c r="C1065"/>
      <c r="D1065"/>
      <c r="E1065"/>
      <c r="F1065"/>
      <c r="G1065"/>
      <c r="H1065"/>
      <c r="I1065"/>
    </row>
    <row r="1066" spans="1:9" s="44" customFormat="1" ht="12.5" x14ac:dyDescent="0.25">
      <c r="A1066"/>
      <c r="B1066"/>
      <c r="C1066"/>
      <c r="D1066"/>
      <c r="E1066"/>
      <c r="F1066"/>
      <c r="G1066"/>
      <c r="H1066"/>
      <c r="I1066"/>
    </row>
    <row r="1067" spans="1:9" ht="12.5" x14ac:dyDescent="0.25">
      <c r="H1067"/>
    </row>
    <row r="1068" spans="1:9" ht="12.5" x14ac:dyDescent="0.25">
      <c r="H1068"/>
    </row>
    <row r="1069" spans="1:9" ht="12.5" x14ac:dyDescent="0.25">
      <c r="H1069"/>
    </row>
    <row r="1081" spans="1:8" s="44" customFormat="1" ht="12.5" x14ac:dyDescent="0.25">
      <c r="A1081"/>
      <c r="B1081"/>
      <c r="C1081"/>
      <c r="H1081" s="6"/>
    </row>
    <row r="1082" spans="1:8" ht="12.5" x14ac:dyDescent="0.25">
      <c r="A1082"/>
      <c r="B1082"/>
      <c r="C1082"/>
      <c r="D1082"/>
      <c r="E1082"/>
      <c r="F1082"/>
      <c r="G1082"/>
    </row>
    <row r="1083" spans="1:8" ht="12.5" x14ac:dyDescent="0.25">
      <c r="A1083"/>
      <c r="B1083"/>
      <c r="C1083"/>
      <c r="D1083"/>
      <c r="E1083"/>
      <c r="F1083"/>
      <c r="G1083"/>
    </row>
    <row r="1084" spans="1:8" ht="12.5" x14ac:dyDescent="0.25">
      <c r="A1084"/>
      <c r="B1084"/>
      <c r="C1084"/>
      <c r="D1084"/>
      <c r="E1084"/>
      <c r="F1084"/>
      <c r="G1084"/>
      <c r="H1084" s="44"/>
    </row>
    <row r="1085" spans="1:8" ht="12.5" x14ac:dyDescent="0.25">
      <c r="A1085"/>
      <c r="B1085"/>
      <c r="C1085"/>
      <c r="D1085"/>
      <c r="E1085"/>
      <c r="F1085"/>
      <c r="G1085"/>
      <c r="H1085"/>
    </row>
    <row r="1086" spans="1:8" ht="12.5" x14ac:dyDescent="0.25">
      <c r="A1086"/>
      <c r="B1086"/>
      <c r="C1086"/>
      <c r="D1086"/>
      <c r="E1086"/>
      <c r="F1086"/>
      <c r="G1086"/>
      <c r="H1086"/>
    </row>
    <row r="1087" spans="1:8" ht="12.5" x14ac:dyDescent="0.25">
      <c r="A1087"/>
      <c r="B1087"/>
      <c r="C1087"/>
      <c r="D1087"/>
      <c r="E1087"/>
      <c r="F1087"/>
      <c r="G1087"/>
      <c r="H1087"/>
    </row>
    <row r="1088" spans="1:8" ht="12.5" x14ac:dyDescent="0.25">
      <c r="A1088"/>
      <c r="B1088"/>
      <c r="C1088"/>
      <c r="D1088"/>
      <c r="E1088"/>
      <c r="F1088"/>
      <c r="G1088"/>
      <c r="H1088"/>
    </row>
    <row r="1089" spans="1:8" ht="12.5" x14ac:dyDescent="0.25">
      <c r="A1089"/>
      <c r="B1089"/>
      <c r="C1089"/>
      <c r="D1089"/>
      <c r="E1089"/>
      <c r="F1089"/>
      <c r="G1089"/>
      <c r="H1089"/>
    </row>
    <row r="1090" spans="1:8" ht="12.5" x14ac:dyDescent="0.25">
      <c r="A1090"/>
      <c r="B1090"/>
      <c r="C1090"/>
      <c r="D1090"/>
      <c r="E1090"/>
      <c r="F1090"/>
      <c r="G1090"/>
      <c r="H1090"/>
    </row>
    <row r="1091" spans="1:8" s="44" customFormat="1" ht="12.5" x14ac:dyDescent="0.25">
      <c r="A1091"/>
      <c r="B1091"/>
      <c r="C1091"/>
      <c r="D1091"/>
      <c r="E1091"/>
      <c r="F1091"/>
      <c r="G1091"/>
      <c r="H1091"/>
    </row>
    <row r="1092" spans="1:8" ht="12.5" x14ac:dyDescent="0.25">
      <c r="A1092"/>
      <c r="B1092"/>
      <c r="C1092"/>
      <c r="D1092"/>
      <c r="E1092"/>
      <c r="F1092"/>
      <c r="G1092"/>
      <c r="H1092"/>
    </row>
    <row r="1093" spans="1:8" ht="12.5" x14ac:dyDescent="0.25">
      <c r="A1093"/>
      <c r="B1093"/>
      <c r="C1093"/>
      <c r="D1093"/>
      <c r="E1093"/>
      <c r="F1093"/>
      <c r="G1093"/>
      <c r="H1093"/>
    </row>
    <row r="1094" spans="1:8" ht="12.5" x14ac:dyDescent="0.25">
      <c r="A1094"/>
      <c r="B1094"/>
      <c r="C1094"/>
      <c r="D1094"/>
      <c r="E1094"/>
      <c r="F1094"/>
      <c r="G1094"/>
      <c r="H1094"/>
    </row>
    <row r="1095" spans="1:8" ht="12.5" x14ac:dyDescent="0.25">
      <c r="A1095"/>
      <c r="B1095"/>
      <c r="C1095"/>
      <c r="D1095"/>
      <c r="E1095"/>
      <c r="F1095"/>
      <c r="G1095"/>
      <c r="H1095"/>
    </row>
    <row r="1096" spans="1:8" s="44" customFormat="1" ht="12.5" x14ac:dyDescent="0.25">
      <c r="A1096"/>
      <c r="B1096"/>
      <c r="C1096"/>
      <c r="D1096"/>
      <c r="E1096"/>
      <c r="F1096"/>
      <c r="G1096"/>
      <c r="H1096"/>
    </row>
    <row r="1097" spans="1:8" ht="12.5" x14ac:dyDescent="0.25">
      <c r="A1097"/>
      <c r="B1097"/>
      <c r="C1097"/>
      <c r="D1097"/>
      <c r="E1097"/>
      <c r="F1097"/>
      <c r="G1097"/>
      <c r="H1097"/>
    </row>
    <row r="1098" spans="1:8" ht="12.5" x14ac:dyDescent="0.25">
      <c r="A1098"/>
      <c r="B1098"/>
      <c r="C1098"/>
      <c r="D1098"/>
      <c r="E1098"/>
      <c r="F1098"/>
      <c r="G1098"/>
      <c r="H1098"/>
    </row>
    <row r="1099" spans="1:8" ht="12.5" x14ac:dyDescent="0.25">
      <c r="A1099"/>
      <c r="B1099"/>
      <c r="C1099"/>
      <c r="D1099"/>
      <c r="E1099"/>
      <c r="F1099"/>
      <c r="G1099"/>
      <c r="H1099"/>
    </row>
    <row r="1100" spans="1:8" ht="12.5" x14ac:dyDescent="0.25">
      <c r="A1100"/>
      <c r="B1100"/>
      <c r="C1100"/>
      <c r="D1100"/>
      <c r="E1100"/>
      <c r="F1100"/>
      <c r="G1100"/>
      <c r="H1100"/>
    </row>
    <row r="1101" spans="1:8" ht="12.5" x14ac:dyDescent="0.25">
      <c r="A1101"/>
      <c r="B1101"/>
      <c r="C1101"/>
      <c r="D1101"/>
      <c r="E1101"/>
      <c r="F1101"/>
      <c r="G1101"/>
      <c r="H1101"/>
    </row>
    <row r="1102" spans="1:8" s="44" customFormat="1" ht="12.5" x14ac:dyDescent="0.25">
      <c r="A1102"/>
      <c r="B1102"/>
      <c r="C1102"/>
      <c r="D1102"/>
      <c r="E1102"/>
      <c r="F1102"/>
      <c r="G1102"/>
      <c r="H1102"/>
    </row>
    <row r="1103" spans="1:8" ht="12.5" x14ac:dyDescent="0.25">
      <c r="F1103" s="62"/>
      <c r="H1103"/>
    </row>
    <row r="1104" spans="1:8" ht="12.5" x14ac:dyDescent="0.25">
      <c r="F1104" s="62"/>
      <c r="H1104"/>
    </row>
    <row r="1105" spans="1:8" ht="12.5" x14ac:dyDescent="0.25">
      <c r="F1105" s="62"/>
      <c r="H1105"/>
    </row>
    <row r="1106" spans="1:8" x14ac:dyDescent="0.25">
      <c r="F1106" s="62"/>
    </row>
    <row r="1107" spans="1:8" x14ac:dyDescent="0.25">
      <c r="F1107" s="62"/>
    </row>
    <row r="1108" spans="1:8" x14ac:dyDescent="0.25">
      <c r="F1108" s="62"/>
    </row>
    <row r="1109" spans="1:8" x14ac:dyDescent="0.25">
      <c r="F1109" s="62"/>
    </row>
    <row r="1110" spans="1:8" x14ac:dyDescent="0.25">
      <c r="F1110" s="62"/>
    </row>
    <row r="1111" spans="1:8" x14ac:dyDescent="0.25">
      <c r="F1111" s="62"/>
    </row>
    <row r="1112" spans="1:8" x14ac:dyDescent="0.25">
      <c r="F1112" s="62"/>
    </row>
    <row r="1113" spans="1:8" x14ac:dyDescent="0.25">
      <c r="F1113" s="62"/>
    </row>
    <row r="1114" spans="1:8" x14ac:dyDescent="0.25">
      <c r="F1114" s="62"/>
    </row>
    <row r="1115" spans="1:8" x14ac:dyDescent="0.25">
      <c r="F1115" s="62"/>
    </row>
    <row r="1116" spans="1:8" s="44" customFormat="1" ht="12.5" x14ac:dyDescent="0.25">
      <c r="A1116"/>
      <c r="B1116"/>
      <c r="C1116"/>
      <c r="D1116"/>
      <c r="E1116"/>
      <c r="F1116"/>
      <c r="G1116"/>
      <c r="H1116" s="6"/>
    </row>
    <row r="1117" spans="1:8" ht="12.5" x14ac:dyDescent="0.25">
      <c r="A1117"/>
      <c r="B1117"/>
      <c r="C1117"/>
      <c r="D1117"/>
      <c r="E1117"/>
      <c r="F1117"/>
      <c r="G1117"/>
    </row>
    <row r="1118" spans="1:8" ht="12.5" x14ac:dyDescent="0.25">
      <c r="A1118"/>
      <c r="B1118"/>
      <c r="C1118"/>
      <c r="D1118"/>
      <c r="E1118"/>
      <c r="F1118"/>
      <c r="G1118"/>
    </row>
    <row r="1119" spans="1:8" ht="12.5" x14ac:dyDescent="0.25">
      <c r="A1119"/>
      <c r="B1119"/>
      <c r="C1119"/>
      <c r="D1119"/>
      <c r="E1119"/>
      <c r="F1119"/>
      <c r="G1119"/>
      <c r="H1119"/>
    </row>
    <row r="1120" spans="1:8" ht="12.5" x14ac:dyDescent="0.25">
      <c r="A1120"/>
      <c r="B1120"/>
      <c r="C1120"/>
      <c r="D1120"/>
      <c r="E1120"/>
      <c r="F1120"/>
      <c r="G1120"/>
      <c r="H1120"/>
    </row>
    <row r="1121" spans="1:8" ht="12.5" x14ac:dyDescent="0.25">
      <c r="A1121"/>
      <c r="B1121"/>
      <c r="C1121"/>
      <c r="D1121"/>
      <c r="E1121"/>
      <c r="F1121"/>
      <c r="G1121"/>
      <c r="H1121"/>
    </row>
    <row r="1122" spans="1:8" s="44" customFormat="1" ht="12.5" x14ac:dyDescent="0.25">
      <c r="A1122"/>
      <c r="B1122"/>
      <c r="C1122"/>
      <c r="D1122"/>
      <c r="E1122"/>
      <c r="F1122"/>
      <c r="G1122"/>
      <c r="H1122"/>
    </row>
    <row r="1123" spans="1:8" ht="12.5" x14ac:dyDescent="0.25">
      <c r="A1123"/>
      <c r="B1123"/>
      <c r="C1123"/>
      <c r="D1123"/>
      <c r="E1123"/>
      <c r="F1123"/>
      <c r="G1123"/>
      <c r="H1123"/>
    </row>
    <row r="1124" spans="1:8" ht="12.5" x14ac:dyDescent="0.25">
      <c r="A1124"/>
      <c r="B1124"/>
      <c r="C1124"/>
      <c r="D1124"/>
      <c r="E1124"/>
      <c r="F1124"/>
      <c r="G1124"/>
      <c r="H1124"/>
    </row>
    <row r="1125" spans="1:8" ht="12.5" x14ac:dyDescent="0.25">
      <c r="A1125"/>
      <c r="B1125"/>
      <c r="C1125"/>
      <c r="D1125"/>
      <c r="E1125"/>
      <c r="F1125"/>
      <c r="G1125"/>
      <c r="H1125"/>
    </row>
    <row r="1126" spans="1:8" ht="12.5" x14ac:dyDescent="0.25">
      <c r="A1126"/>
      <c r="B1126"/>
      <c r="C1126"/>
      <c r="D1126"/>
      <c r="E1126"/>
      <c r="F1126"/>
      <c r="G1126"/>
      <c r="H1126"/>
    </row>
    <row r="1127" spans="1:8" ht="12.5" x14ac:dyDescent="0.25">
      <c r="A1127"/>
      <c r="B1127"/>
      <c r="C1127"/>
      <c r="D1127"/>
      <c r="E1127"/>
      <c r="F1127"/>
      <c r="G1127"/>
      <c r="H1127"/>
    </row>
    <row r="1128" spans="1:8" ht="12.5" x14ac:dyDescent="0.25">
      <c r="A1128"/>
      <c r="B1128"/>
      <c r="C1128"/>
      <c r="D1128"/>
      <c r="E1128"/>
      <c r="F1128"/>
      <c r="G1128"/>
      <c r="H1128"/>
    </row>
    <row r="1129" spans="1:8" s="44" customFormat="1" ht="12.5" x14ac:dyDescent="0.25">
      <c r="A1129"/>
      <c r="B1129"/>
      <c r="C1129"/>
      <c r="D1129"/>
      <c r="E1129"/>
      <c r="F1129"/>
      <c r="G1129"/>
      <c r="H1129"/>
    </row>
    <row r="1130" spans="1:8" ht="12.5" x14ac:dyDescent="0.25">
      <c r="A1130"/>
      <c r="B1130"/>
      <c r="C1130"/>
      <c r="D1130"/>
      <c r="E1130"/>
      <c r="F1130"/>
      <c r="G1130"/>
      <c r="H1130"/>
    </row>
    <row r="1131" spans="1:8" ht="12.5" x14ac:dyDescent="0.25">
      <c r="A1131"/>
      <c r="B1131"/>
      <c r="C1131"/>
      <c r="D1131"/>
      <c r="E1131"/>
      <c r="F1131"/>
      <c r="G1131"/>
      <c r="H1131"/>
    </row>
    <row r="1132" spans="1:8" ht="12.5" x14ac:dyDescent="0.25">
      <c r="A1132"/>
      <c r="B1132"/>
      <c r="C1132"/>
      <c r="D1132"/>
      <c r="E1132"/>
      <c r="F1132"/>
      <c r="G1132"/>
      <c r="H1132"/>
    </row>
    <row r="1133" spans="1:8" s="44" customFormat="1" ht="12.5" x14ac:dyDescent="0.25">
      <c r="A1133"/>
      <c r="B1133"/>
      <c r="C1133"/>
      <c r="D1133"/>
      <c r="E1133"/>
      <c r="F1133"/>
      <c r="G1133"/>
      <c r="H1133"/>
    </row>
    <row r="1134" spans="1:8" ht="12.5" x14ac:dyDescent="0.25">
      <c r="A1134"/>
      <c r="B1134"/>
      <c r="C1134"/>
      <c r="D1134"/>
      <c r="E1134"/>
      <c r="F1134"/>
      <c r="G1134"/>
      <c r="H1134"/>
    </row>
    <row r="1135" spans="1:8" ht="12.5" x14ac:dyDescent="0.25">
      <c r="A1135"/>
      <c r="B1135"/>
      <c r="C1135"/>
      <c r="D1135"/>
      <c r="E1135"/>
      <c r="F1135"/>
      <c r="G1135"/>
      <c r="H1135"/>
    </row>
    <row r="1136" spans="1:8" ht="12.5" x14ac:dyDescent="0.25">
      <c r="A1136"/>
      <c r="B1136"/>
      <c r="C1136"/>
      <c r="D1136"/>
      <c r="E1136"/>
      <c r="F1136"/>
      <c r="G1136"/>
      <c r="H1136"/>
    </row>
    <row r="1137" spans="1:8" ht="12.5" x14ac:dyDescent="0.25">
      <c r="A1137"/>
      <c r="B1137"/>
      <c r="C1137"/>
      <c r="D1137"/>
      <c r="E1137"/>
      <c r="F1137"/>
      <c r="G1137"/>
      <c r="H1137"/>
    </row>
    <row r="1138" spans="1:8" ht="12.5" x14ac:dyDescent="0.25">
      <c r="A1138"/>
      <c r="B1138"/>
      <c r="C1138"/>
      <c r="D1138"/>
      <c r="E1138"/>
      <c r="F1138"/>
      <c r="G1138"/>
      <c r="H1138"/>
    </row>
    <row r="1139" spans="1:8" ht="12.5" x14ac:dyDescent="0.25">
      <c r="A1139"/>
      <c r="B1139"/>
      <c r="C1139"/>
      <c r="D1139"/>
      <c r="E1139"/>
      <c r="F1139"/>
      <c r="G1139"/>
      <c r="H1139"/>
    </row>
    <row r="1140" spans="1:8" s="44" customFormat="1" ht="12.5" x14ac:dyDescent="0.25">
      <c r="A1140"/>
      <c r="B1140"/>
      <c r="C1140"/>
      <c r="D1140"/>
      <c r="E1140"/>
      <c r="F1140"/>
      <c r="G1140"/>
      <c r="H1140"/>
    </row>
    <row r="1141" spans="1:8" ht="12.5" x14ac:dyDescent="0.25">
      <c r="A1141"/>
      <c r="B1141"/>
      <c r="C1141"/>
      <c r="D1141"/>
      <c r="E1141"/>
      <c r="F1141"/>
      <c r="G1141"/>
      <c r="H1141"/>
    </row>
    <row r="1142" spans="1:8" ht="12.5" x14ac:dyDescent="0.25">
      <c r="A1142"/>
      <c r="B1142"/>
      <c r="C1142"/>
      <c r="D1142"/>
      <c r="E1142"/>
      <c r="F1142"/>
      <c r="G1142"/>
      <c r="H1142"/>
    </row>
    <row r="1143" spans="1:8" ht="12.5" x14ac:dyDescent="0.25">
      <c r="A1143"/>
      <c r="B1143"/>
      <c r="C1143"/>
      <c r="D1143"/>
      <c r="E1143"/>
      <c r="F1143"/>
      <c r="G1143"/>
      <c r="H1143"/>
    </row>
    <row r="1144" spans="1:8" ht="12.5" x14ac:dyDescent="0.25">
      <c r="A1144"/>
      <c r="B1144"/>
      <c r="C1144"/>
      <c r="D1144"/>
      <c r="E1144"/>
      <c r="F1144"/>
      <c r="G1144"/>
      <c r="H1144"/>
    </row>
    <row r="1145" spans="1:8" ht="12.5" x14ac:dyDescent="0.25">
      <c r="A1145" s="44"/>
      <c r="G1145" s="44"/>
      <c r="H1145"/>
    </row>
    <row r="1146" spans="1:8" ht="12.5" x14ac:dyDescent="0.25">
      <c r="A1146" s="44"/>
      <c r="G1146" s="44"/>
      <c r="H1146"/>
    </row>
    <row r="1147" spans="1:8" s="44" customFormat="1" ht="12.5" x14ac:dyDescent="0.25">
      <c r="A1147"/>
      <c r="B1147"/>
      <c r="C1147"/>
      <c r="H1147"/>
    </row>
    <row r="1148" spans="1:8" ht="12.5" x14ac:dyDescent="0.25">
      <c r="A1148"/>
      <c r="B1148"/>
      <c r="C1148"/>
      <c r="D1148"/>
      <c r="E1148"/>
      <c r="F1148"/>
      <c r="G1148"/>
      <c r="H1148" s="44"/>
    </row>
    <row r="1149" spans="1:8" ht="12.5" x14ac:dyDescent="0.25">
      <c r="A1149"/>
      <c r="B1149"/>
      <c r="C1149"/>
      <c r="D1149"/>
      <c r="E1149"/>
      <c r="F1149"/>
      <c r="G1149"/>
      <c r="H1149" s="44"/>
    </row>
    <row r="1150" spans="1:8" ht="12.5" x14ac:dyDescent="0.25">
      <c r="A1150"/>
      <c r="B1150"/>
      <c r="C1150"/>
      <c r="D1150"/>
      <c r="E1150"/>
      <c r="F1150"/>
      <c r="G1150"/>
      <c r="H1150" s="44"/>
    </row>
    <row r="1151" spans="1:8" ht="12.5" x14ac:dyDescent="0.25">
      <c r="A1151"/>
      <c r="B1151"/>
      <c r="C1151"/>
      <c r="D1151"/>
      <c r="E1151"/>
      <c r="F1151"/>
      <c r="G1151"/>
      <c r="H1151"/>
    </row>
    <row r="1152" spans="1:8" s="44" customFormat="1" ht="12.5" x14ac:dyDescent="0.25">
      <c r="A1152"/>
      <c r="B1152"/>
      <c r="C1152"/>
      <c r="D1152"/>
      <c r="E1152"/>
      <c r="F1152"/>
      <c r="G1152"/>
      <c r="H1152"/>
    </row>
    <row r="1153" spans="1:8" ht="12.5" x14ac:dyDescent="0.25">
      <c r="A1153"/>
      <c r="B1153"/>
      <c r="C1153"/>
      <c r="D1153"/>
      <c r="E1153"/>
      <c r="F1153"/>
      <c r="G1153"/>
      <c r="H1153"/>
    </row>
    <row r="1154" spans="1:8" ht="12.5" x14ac:dyDescent="0.25">
      <c r="A1154"/>
      <c r="B1154"/>
      <c r="C1154"/>
      <c r="D1154"/>
      <c r="E1154"/>
      <c r="F1154"/>
      <c r="G1154"/>
      <c r="H1154"/>
    </row>
    <row r="1155" spans="1:8" ht="12.5" x14ac:dyDescent="0.25">
      <c r="A1155"/>
      <c r="B1155"/>
      <c r="C1155"/>
      <c r="D1155"/>
      <c r="E1155"/>
      <c r="F1155"/>
      <c r="G1155"/>
      <c r="H1155"/>
    </row>
    <row r="1156" spans="1:8" ht="12.5" x14ac:dyDescent="0.25">
      <c r="A1156"/>
      <c r="B1156"/>
      <c r="C1156"/>
      <c r="D1156"/>
      <c r="E1156"/>
      <c r="F1156"/>
      <c r="G1156"/>
      <c r="H1156"/>
    </row>
    <row r="1157" spans="1:8" ht="12.5" x14ac:dyDescent="0.25">
      <c r="A1157"/>
      <c r="B1157"/>
      <c r="C1157"/>
      <c r="D1157"/>
      <c r="E1157"/>
      <c r="F1157"/>
      <c r="G1157"/>
      <c r="H1157"/>
    </row>
    <row r="1158" spans="1:8" ht="12.5" x14ac:dyDescent="0.25">
      <c r="A1158"/>
      <c r="B1158"/>
      <c r="C1158"/>
      <c r="D1158"/>
      <c r="E1158"/>
      <c r="F1158"/>
      <c r="G1158"/>
      <c r="H1158"/>
    </row>
    <row r="1159" spans="1:8" ht="12.5" x14ac:dyDescent="0.25">
      <c r="A1159"/>
      <c r="B1159"/>
      <c r="C1159"/>
      <c r="D1159"/>
      <c r="E1159"/>
      <c r="F1159"/>
      <c r="G1159"/>
      <c r="H1159"/>
    </row>
    <row r="1160" spans="1:8" s="44" customFormat="1" ht="12.5" x14ac:dyDescent="0.25">
      <c r="A1160"/>
      <c r="B1160"/>
      <c r="C1160"/>
      <c r="D1160"/>
      <c r="E1160"/>
      <c r="F1160"/>
      <c r="G1160"/>
      <c r="H1160"/>
    </row>
    <row r="1161" spans="1:8" ht="12.5" x14ac:dyDescent="0.25">
      <c r="A1161"/>
      <c r="B1161"/>
      <c r="C1161"/>
      <c r="D1161"/>
      <c r="E1161"/>
      <c r="F1161"/>
      <c r="G1161"/>
      <c r="H1161"/>
    </row>
    <row r="1162" spans="1:8" ht="12.5" x14ac:dyDescent="0.25">
      <c r="A1162"/>
      <c r="B1162"/>
      <c r="C1162"/>
      <c r="D1162"/>
      <c r="E1162"/>
      <c r="F1162"/>
      <c r="G1162"/>
      <c r="H1162"/>
    </row>
    <row r="1163" spans="1:8" ht="12.5" x14ac:dyDescent="0.25">
      <c r="A1163"/>
      <c r="B1163"/>
      <c r="C1163"/>
      <c r="D1163"/>
      <c r="E1163"/>
      <c r="F1163"/>
      <c r="G1163"/>
      <c r="H1163"/>
    </row>
    <row r="1164" spans="1:8" ht="12.5" x14ac:dyDescent="0.25">
      <c r="A1164"/>
      <c r="B1164"/>
      <c r="C1164"/>
      <c r="D1164"/>
      <c r="E1164"/>
      <c r="F1164"/>
      <c r="G1164"/>
      <c r="H1164"/>
    </row>
    <row r="1165" spans="1:8" ht="12.5" x14ac:dyDescent="0.25">
      <c r="A1165"/>
      <c r="B1165"/>
      <c r="C1165"/>
      <c r="D1165"/>
      <c r="E1165"/>
      <c r="F1165"/>
      <c r="G1165"/>
      <c r="H1165"/>
    </row>
    <row r="1166" spans="1:8" ht="12.5" x14ac:dyDescent="0.25">
      <c r="A1166"/>
      <c r="B1166"/>
      <c r="C1166"/>
      <c r="D1166"/>
      <c r="E1166"/>
      <c r="F1166"/>
      <c r="G1166"/>
      <c r="H1166"/>
    </row>
    <row r="1167" spans="1:8" ht="12.5" x14ac:dyDescent="0.25">
      <c r="A1167"/>
      <c r="B1167"/>
      <c r="C1167"/>
      <c r="D1167"/>
      <c r="E1167"/>
      <c r="F1167"/>
      <c r="G1167"/>
      <c r="H1167"/>
    </row>
    <row r="1168" spans="1:8" ht="12.5" x14ac:dyDescent="0.25">
      <c r="A1168"/>
      <c r="B1168"/>
      <c r="C1168"/>
      <c r="D1168"/>
      <c r="E1168"/>
      <c r="F1168"/>
      <c r="G1168"/>
      <c r="H1168"/>
    </row>
    <row r="1169" spans="1:8" s="44" customFormat="1" ht="12.5" x14ac:dyDescent="0.25">
      <c r="A1169"/>
      <c r="B1169"/>
      <c r="C1169"/>
      <c r="D1169"/>
      <c r="E1169"/>
      <c r="F1169"/>
      <c r="G1169"/>
      <c r="H1169"/>
    </row>
    <row r="1170" spans="1:8" ht="12.5" x14ac:dyDescent="0.25">
      <c r="A1170"/>
      <c r="B1170"/>
      <c r="C1170"/>
      <c r="D1170"/>
      <c r="E1170"/>
      <c r="F1170"/>
      <c r="G1170"/>
      <c r="H1170"/>
    </row>
    <row r="1171" spans="1:8" ht="12.5" x14ac:dyDescent="0.25">
      <c r="A1171"/>
      <c r="B1171"/>
      <c r="C1171"/>
      <c r="D1171"/>
      <c r="E1171"/>
      <c r="F1171"/>
      <c r="G1171"/>
      <c r="H1171"/>
    </row>
    <row r="1172" spans="1:8" ht="12.5" x14ac:dyDescent="0.25">
      <c r="A1172"/>
      <c r="B1172"/>
      <c r="C1172"/>
      <c r="D1172"/>
      <c r="E1172"/>
      <c r="F1172"/>
      <c r="G1172"/>
      <c r="H1172"/>
    </row>
    <row r="1173" spans="1:8" ht="12.5" x14ac:dyDescent="0.25">
      <c r="A1173"/>
      <c r="B1173"/>
      <c r="C1173"/>
      <c r="D1173"/>
      <c r="E1173"/>
      <c r="F1173"/>
      <c r="G1173"/>
      <c r="H1173"/>
    </row>
    <row r="1174" spans="1:8" ht="12.5" x14ac:dyDescent="0.25">
      <c r="A1174"/>
      <c r="B1174"/>
      <c r="C1174"/>
      <c r="D1174"/>
      <c r="E1174"/>
      <c r="F1174"/>
      <c r="G1174"/>
      <c r="H1174"/>
    </row>
    <row r="1175" spans="1:8" ht="12.5" x14ac:dyDescent="0.25">
      <c r="A1175"/>
      <c r="B1175"/>
      <c r="C1175"/>
      <c r="D1175"/>
      <c r="E1175"/>
      <c r="F1175"/>
      <c r="G1175"/>
      <c r="H1175"/>
    </row>
    <row r="1176" spans="1:8" ht="12.5" x14ac:dyDescent="0.25">
      <c r="A1176"/>
      <c r="B1176"/>
      <c r="C1176"/>
      <c r="D1176"/>
      <c r="E1176"/>
      <c r="F1176"/>
      <c r="G1176"/>
      <c r="H1176"/>
    </row>
    <row r="1177" spans="1:8" s="44" customFormat="1" ht="12.5" x14ac:dyDescent="0.25">
      <c r="A1177"/>
      <c r="B1177"/>
      <c r="C1177"/>
      <c r="D1177"/>
      <c r="E1177"/>
      <c r="F1177"/>
      <c r="G1177"/>
      <c r="H1177"/>
    </row>
    <row r="1178" spans="1:8" ht="12.5" x14ac:dyDescent="0.25">
      <c r="H1178"/>
    </row>
    <row r="1179" spans="1:8" ht="12.5" x14ac:dyDescent="0.25">
      <c r="H1179"/>
    </row>
    <row r="1180" spans="1:8" ht="12.5" x14ac:dyDescent="0.25">
      <c r="H1180"/>
    </row>
    <row r="1183" spans="1:8" s="44" customFormat="1" ht="12.5" x14ac:dyDescent="0.25">
      <c r="A1183"/>
      <c r="B1183"/>
      <c r="C1183"/>
      <c r="D1183"/>
      <c r="E1183"/>
      <c r="F1183"/>
      <c r="G1183"/>
      <c r="H1183" s="6"/>
    </row>
    <row r="1184" spans="1:8" ht="12.5" x14ac:dyDescent="0.25">
      <c r="A1184"/>
      <c r="B1184"/>
      <c r="C1184"/>
      <c r="D1184"/>
      <c r="E1184"/>
      <c r="F1184"/>
      <c r="G1184"/>
    </row>
    <row r="1185" spans="1:8" ht="12.5" x14ac:dyDescent="0.25">
      <c r="A1185"/>
      <c r="B1185"/>
      <c r="C1185"/>
      <c r="D1185"/>
      <c r="E1185"/>
      <c r="F1185"/>
      <c r="G1185"/>
    </row>
    <row r="1186" spans="1:8" ht="12.5" x14ac:dyDescent="0.25">
      <c r="A1186"/>
      <c r="B1186"/>
      <c r="C1186"/>
      <c r="D1186"/>
      <c r="E1186"/>
      <c r="F1186"/>
      <c r="G1186"/>
      <c r="H1186"/>
    </row>
    <row r="1187" spans="1:8" ht="12.5" x14ac:dyDescent="0.25">
      <c r="A1187"/>
      <c r="B1187"/>
      <c r="C1187"/>
      <c r="D1187"/>
      <c r="E1187"/>
      <c r="F1187"/>
      <c r="G1187"/>
      <c r="H1187"/>
    </row>
    <row r="1188" spans="1:8" ht="12.5" x14ac:dyDescent="0.25">
      <c r="A1188"/>
      <c r="B1188"/>
      <c r="C1188"/>
      <c r="D1188"/>
      <c r="E1188"/>
      <c r="F1188"/>
      <c r="G1188"/>
      <c r="H1188"/>
    </row>
    <row r="1189" spans="1:8" ht="12.5" x14ac:dyDescent="0.25">
      <c r="A1189"/>
      <c r="B1189"/>
      <c r="C1189"/>
      <c r="D1189"/>
      <c r="E1189"/>
      <c r="F1189"/>
      <c r="G1189"/>
      <c r="H1189"/>
    </row>
    <row r="1190" spans="1:8" ht="12.5" x14ac:dyDescent="0.25">
      <c r="A1190"/>
      <c r="B1190"/>
      <c r="C1190"/>
      <c r="D1190"/>
      <c r="E1190"/>
      <c r="F1190"/>
      <c r="G1190"/>
      <c r="H1190"/>
    </row>
    <row r="1191" spans="1:8" ht="12.5" x14ac:dyDescent="0.25">
      <c r="A1191"/>
      <c r="B1191"/>
      <c r="C1191"/>
      <c r="D1191"/>
      <c r="E1191"/>
      <c r="F1191"/>
      <c r="G1191"/>
      <c r="H1191"/>
    </row>
    <row r="1192" spans="1:8" ht="12.5" x14ac:dyDescent="0.25">
      <c r="A1192"/>
      <c r="B1192"/>
      <c r="C1192"/>
      <c r="D1192"/>
      <c r="E1192"/>
      <c r="F1192"/>
      <c r="G1192"/>
      <c r="H1192"/>
    </row>
    <row r="1193" spans="1:8" ht="12.5" x14ac:dyDescent="0.25">
      <c r="A1193"/>
      <c r="B1193"/>
      <c r="C1193"/>
      <c r="D1193"/>
      <c r="E1193"/>
      <c r="F1193"/>
      <c r="G1193"/>
      <c r="H1193"/>
    </row>
    <row r="1194" spans="1:8" ht="12.5" x14ac:dyDescent="0.25">
      <c r="A1194"/>
      <c r="B1194"/>
      <c r="C1194"/>
      <c r="D1194"/>
      <c r="E1194"/>
      <c r="F1194"/>
      <c r="G1194"/>
      <c r="H1194"/>
    </row>
    <row r="1195" spans="1:8" ht="12.5" x14ac:dyDescent="0.25">
      <c r="A1195"/>
      <c r="B1195"/>
      <c r="C1195"/>
      <c r="D1195"/>
      <c r="E1195"/>
      <c r="F1195"/>
      <c r="G1195"/>
      <c r="H1195"/>
    </row>
    <row r="1196" spans="1:8" ht="12.5" x14ac:dyDescent="0.25">
      <c r="A1196"/>
      <c r="B1196"/>
      <c r="C1196"/>
      <c r="D1196"/>
      <c r="E1196"/>
      <c r="F1196"/>
      <c r="G1196"/>
      <c r="H1196"/>
    </row>
    <row r="1197" spans="1:8" ht="12.5" x14ac:dyDescent="0.25">
      <c r="A1197"/>
      <c r="B1197"/>
      <c r="C1197"/>
      <c r="D1197"/>
      <c r="E1197"/>
      <c r="F1197"/>
      <c r="G1197"/>
      <c r="H1197"/>
    </row>
    <row r="1198" spans="1:8" s="44" customFormat="1" ht="12.5" x14ac:dyDescent="0.25">
      <c r="A1198"/>
      <c r="B1198"/>
      <c r="C1198"/>
      <c r="D1198"/>
      <c r="E1198"/>
      <c r="F1198"/>
      <c r="G1198"/>
      <c r="H1198"/>
    </row>
    <row r="1199" spans="1:8" ht="12.5" x14ac:dyDescent="0.25">
      <c r="H1199"/>
    </row>
    <row r="1200" spans="1:8" ht="12.5" x14ac:dyDescent="0.25">
      <c r="H1200"/>
    </row>
    <row r="1201" spans="1:10" ht="13.5" x14ac:dyDescent="0.35">
      <c r="A1201" s="52"/>
      <c r="B1201" s="52"/>
      <c r="C1201" s="52"/>
      <c r="D1201" s="52"/>
      <c r="E1201" s="52"/>
      <c r="F1201" s="52"/>
      <c r="G1201" s="52"/>
      <c r="H1201"/>
      <c r="I1201" s="52"/>
      <c r="J1201" s="52"/>
    </row>
    <row r="1204" spans="1:10" ht="13" x14ac:dyDescent="0.35">
      <c r="H1204" s="52"/>
    </row>
    <row r="1220" spans="1:8" s="44" customFormat="1" ht="12.5" x14ac:dyDescent="0.25">
      <c r="A1220"/>
      <c r="B1220"/>
      <c r="C1220"/>
      <c r="D1220"/>
      <c r="E1220"/>
      <c r="F1220"/>
      <c r="G1220"/>
      <c r="H1220" s="6"/>
    </row>
    <row r="1221" spans="1:8" ht="12.5" x14ac:dyDescent="0.25">
      <c r="A1221"/>
      <c r="B1221"/>
      <c r="C1221"/>
      <c r="D1221"/>
      <c r="E1221"/>
      <c r="F1221"/>
      <c r="G1221"/>
    </row>
    <row r="1222" spans="1:8" ht="12.5" x14ac:dyDescent="0.25">
      <c r="A1222"/>
      <c r="B1222"/>
      <c r="C1222"/>
      <c r="D1222"/>
      <c r="E1222"/>
      <c r="F1222"/>
      <c r="G1222"/>
    </row>
    <row r="1223" spans="1:8" ht="12.5" x14ac:dyDescent="0.25">
      <c r="A1223"/>
      <c r="B1223"/>
      <c r="C1223"/>
      <c r="D1223"/>
      <c r="E1223"/>
      <c r="F1223"/>
      <c r="G1223"/>
      <c r="H1223"/>
    </row>
    <row r="1224" spans="1:8" ht="12.5" x14ac:dyDescent="0.25">
      <c r="A1224"/>
      <c r="B1224"/>
      <c r="C1224"/>
      <c r="D1224"/>
      <c r="E1224"/>
      <c r="F1224"/>
      <c r="G1224"/>
      <c r="H1224"/>
    </row>
    <row r="1225" spans="1:8" ht="12.5" x14ac:dyDescent="0.25">
      <c r="A1225"/>
      <c r="B1225"/>
      <c r="C1225"/>
      <c r="D1225"/>
      <c r="E1225"/>
      <c r="F1225"/>
      <c r="G1225"/>
      <c r="H1225"/>
    </row>
    <row r="1226" spans="1:8" ht="12.5" x14ac:dyDescent="0.25">
      <c r="A1226"/>
      <c r="B1226"/>
      <c r="C1226"/>
      <c r="D1226"/>
      <c r="E1226"/>
      <c r="F1226"/>
      <c r="G1226"/>
      <c r="H1226"/>
    </row>
    <row r="1227" spans="1:8" ht="12.5" x14ac:dyDescent="0.25">
      <c r="A1227"/>
      <c r="B1227"/>
      <c r="C1227"/>
      <c r="D1227"/>
      <c r="E1227"/>
      <c r="F1227"/>
      <c r="G1227"/>
      <c r="H1227"/>
    </row>
    <row r="1228" spans="1:8" ht="12.5" x14ac:dyDescent="0.25">
      <c r="A1228"/>
      <c r="B1228"/>
      <c r="C1228"/>
      <c r="D1228"/>
      <c r="E1228"/>
      <c r="F1228"/>
      <c r="G1228"/>
      <c r="H1228"/>
    </row>
    <row r="1229" spans="1:8" ht="12.5" x14ac:dyDescent="0.25">
      <c r="A1229"/>
      <c r="B1229"/>
      <c r="C1229"/>
      <c r="D1229"/>
      <c r="E1229"/>
      <c r="F1229"/>
      <c r="G1229"/>
      <c r="H1229"/>
    </row>
    <row r="1230" spans="1:8" ht="12.5" x14ac:dyDescent="0.25">
      <c r="A1230"/>
      <c r="B1230"/>
      <c r="C1230"/>
      <c r="D1230"/>
      <c r="E1230"/>
      <c r="F1230"/>
      <c r="G1230"/>
      <c r="H1230"/>
    </row>
    <row r="1231" spans="1:8" ht="12.5" x14ac:dyDescent="0.25">
      <c r="A1231"/>
      <c r="B1231"/>
      <c r="C1231"/>
      <c r="D1231"/>
      <c r="E1231"/>
      <c r="F1231"/>
      <c r="G1231"/>
      <c r="H1231"/>
    </row>
    <row r="1232" spans="1:8" ht="12.5" x14ac:dyDescent="0.25">
      <c r="A1232"/>
      <c r="B1232"/>
      <c r="C1232"/>
      <c r="D1232"/>
      <c r="E1232"/>
      <c r="F1232"/>
      <c r="G1232"/>
      <c r="H1232"/>
    </row>
    <row r="1233" spans="1:10" ht="12.5" x14ac:dyDescent="0.25">
      <c r="A1233"/>
      <c r="B1233"/>
      <c r="C1233"/>
      <c r="D1233"/>
      <c r="E1233"/>
      <c r="F1233"/>
      <c r="G1233"/>
      <c r="H1233"/>
    </row>
    <row r="1234" spans="1:10" ht="12.5" x14ac:dyDescent="0.25">
      <c r="A1234"/>
      <c r="B1234"/>
      <c r="C1234"/>
      <c r="D1234"/>
      <c r="E1234"/>
      <c r="F1234"/>
      <c r="G1234"/>
      <c r="H1234"/>
    </row>
    <row r="1235" spans="1:10" ht="12.5" x14ac:dyDescent="0.25">
      <c r="A1235"/>
      <c r="B1235"/>
      <c r="C1235"/>
      <c r="D1235"/>
      <c r="E1235"/>
      <c r="F1235"/>
      <c r="G1235"/>
      <c r="H1235"/>
    </row>
    <row r="1236" spans="1:10" ht="12.5" x14ac:dyDescent="0.25">
      <c r="A1236"/>
      <c r="B1236"/>
      <c r="C1236"/>
      <c r="D1236"/>
      <c r="E1236"/>
      <c r="F1236"/>
      <c r="G1236"/>
      <c r="H1236"/>
    </row>
    <row r="1237" spans="1:10" s="44" customFormat="1" ht="12.5" x14ac:dyDescent="0.25">
      <c r="A1237"/>
      <c r="B1237"/>
      <c r="C1237"/>
      <c r="D1237"/>
      <c r="E1237"/>
      <c r="F1237"/>
      <c r="G1237"/>
      <c r="H1237"/>
    </row>
    <row r="1238" spans="1:10" ht="12.5" x14ac:dyDescent="0.25">
      <c r="A1238"/>
      <c r="B1238"/>
      <c r="C1238"/>
      <c r="D1238"/>
      <c r="E1238"/>
      <c r="F1238"/>
      <c r="G1238"/>
      <c r="H1238"/>
    </row>
    <row r="1239" spans="1:10" ht="13.5" x14ac:dyDescent="0.35">
      <c r="A1239"/>
      <c r="B1239"/>
      <c r="C1239"/>
      <c r="D1239"/>
      <c r="E1239"/>
      <c r="F1239"/>
      <c r="G1239"/>
      <c r="H1239"/>
      <c r="I1239" s="52"/>
      <c r="J1239" s="52"/>
    </row>
    <row r="1240" spans="1:10" ht="12.5" x14ac:dyDescent="0.25">
      <c r="A1240"/>
      <c r="B1240"/>
      <c r="C1240"/>
      <c r="D1240"/>
      <c r="E1240"/>
      <c r="F1240"/>
      <c r="G1240"/>
      <c r="H1240"/>
    </row>
    <row r="1241" spans="1:10" s="44" customFormat="1" ht="12.5" x14ac:dyDescent="0.25">
      <c r="A1241"/>
      <c r="B1241"/>
      <c r="C1241"/>
      <c r="D1241"/>
      <c r="E1241"/>
      <c r="F1241"/>
      <c r="G1241"/>
      <c r="H1241"/>
    </row>
    <row r="1242" spans="1:10" ht="12.5" x14ac:dyDescent="0.25">
      <c r="A1242"/>
      <c r="B1242"/>
      <c r="C1242"/>
      <c r="D1242"/>
      <c r="E1242"/>
      <c r="F1242"/>
      <c r="G1242"/>
      <c r="H1242"/>
    </row>
    <row r="1243" spans="1:10" ht="12.5" x14ac:dyDescent="0.25">
      <c r="A1243"/>
      <c r="B1243"/>
      <c r="C1243"/>
      <c r="D1243"/>
      <c r="E1243"/>
      <c r="F1243"/>
      <c r="G1243"/>
      <c r="H1243"/>
    </row>
    <row r="1244" spans="1:10" ht="12.5" x14ac:dyDescent="0.25">
      <c r="H1244"/>
    </row>
    <row r="1245" spans="1:10" ht="12.5" x14ac:dyDescent="0.25">
      <c r="H1245"/>
    </row>
    <row r="1246" spans="1:10" ht="12.5" x14ac:dyDescent="0.25">
      <c r="H1246"/>
    </row>
    <row r="1252" spans="1:13" ht="12.5" x14ac:dyDescent="0.25">
      <c r="A1252"/>
      <c r="B1252"/>
      <c r="C1252"/>
      <c r="D1252"/>
      <c r="E1252"/>
      <c r="F1252"/>
      <c r="G1252"/>
      <c r="I1252"/>
      <c r="J1252"/>
      <c r="K1252"/>
      <c r="L1252"/>
    </row>
    <row r="1253" spans="1:13" ht="12.5" x14ac:dyDescent="0.25">
      <c r="A1253"/>
      <c r="B1253"/>
      <c r="C1253"/>
      <c r="D1253"/>
      <c r="E1253"/>
      <c r="F1253"/>
      <c r="G1253"/>
      <c r="I1253"/>
      <c r="J1253"/>
      <c r="K1253"/>
      <c r="L1253"/>
    </row>
    <row r="1254" spans="1:13" ht="12.5" x14ac:dyDescent="0.25">
      <c r="A1254"/>
      <c r="B1254"/>
      <c r="C1254"/>
      <c r="D1254"/>
      <c r="E1254"/>
      <c r="F1254"/>
      <c r="G1254"/>
      <c r="I1254"/>
      <c r="J1254"/>
      <c r="K1254"/>
      <c r="L1254"/>
    </row>
    <row r="1255" spans="1:13" ht="13.5" x14ac:dyDescent="0.35">
      <c r="A1255"/>
      <c r="B1255"/>
      <c r="C1255"/>
      <c r="D1255"/>
      <c r="E1255"/>
      <c r="F1255"/>
      <c r="G1255"/>
      <c r="H1255"/>
      <c r="I1255"/>
      <c r="J1255"/>
      <c r="K1255"/>
      <c r="L1255"/>
      <c r="M1255" s="52"/>
    </row>
    <row r="1256" spans="1:13" ht="13.5" x14ac:dyDescent="0.35">
      <c r="A1256"/>
      <c r="B1256"/>
      <c r="C1256"/>
      <c r="D1256"/>
      <c r="E1256"/>
      <c r="F1256"/>
      <c r="G1256"/>
      <c r="H1256"/>
      <c r="I1256"/>
      <c r="J1256"/>
      <c r="K1256"/>
      <c r="L1256"/>
      <c r="M1256" s="52"/>
    </row>
    <row r="1257" spans="1:13" ht="13.5" x14ac:dyDescent="0.35">
      <c r="A1257"/>
      <c r="B1257"/>
      <c r="C1257"/>
      <c r="D1257"/>
      <c r="E1257"/>
      <c r="F1257"/>
      <c r="G1257"/>
      <c r="H1257"/>
      <c r="I1257"/>
      <c r="J1257"/>
      <c r="K1257"/>
      <c r="L1257"/>
      <c r="M1257" s="52"/>
    </row>
    <row r="1258" spans="1:13" ht="12.5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</row>
    <row r="1259" spans="1:13" ht="12.5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</row>
    <row r="1260" spans="1:13" ht="12.5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</row>
    <row r="1261" spans="1:13" ht="12.5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</row>
    <row r="1262" spans="1:13" ht="12.5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</row>
    <row r="1263" spans="1:13" ht="12.5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</row>
    <row r="1264" spans="1:13" ht="12.5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</row>
    <row r="1265" spans="1:12" ht="12.5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</row>
    <row r="1266" spans="1:12" ht="12.5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</row>
    <row r="1267" spans="1:12" ht="12.5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</row>
    <row r="1268" spans="1:12" ht="12.5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</row>
    <row r="1269" spans="1:12" ht="12.5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</row>
    <row r="1270" spans="1:12" ht="12.5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</row>
    <row r="1271" spans="1:12" ht="12.5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</row>
    <row r="1272" spans="1:12" ht="12.5" x14ac:dyDescent="0.25">
      <c r="H1272"/>
    </row>
    <row r="1273" spans="1:12" ht="12.5" x14ac:dyDescent="0.25">
      <c r="H1273"/>
    </row>
    <row r="1274" spans="1:12" ht="12.5" x14ac:dyDescent="0.25">
      <c r="H1274"/>
    </row>
  </sheetData>
  <sheetProtection algorithmName="SHA-512" hashValue="aE6vnMblogG0Rc4QT/sDbb+wJzB8kdX01kr4OSTEZADj+nklb+KGSQg/zch+M8c/4oV0oB+n4mz7kbmtUUvl/w==" saltValue="L4xBFp7dcTLkDVGUGf2Sew==" spinCount="100000" sheet="1" objects="1" scenarios="1"/>
  <mergeCells count="856">
    <mergeCell ref="F6:Q9"/>
    <mergeCell ref="C914:N914"/>
    <mergeCell ref="J782:L782"/>
    <mergeCell ref="A890:E890"/>
    <mergeCell ref="A31:D31"/>
    <mergeCell ref="C925:N925"/>
    <mergeCell ref="C926:N926"/>
    <mergeCell ref="C927:N927"/>
    <mergeCell ref="C928:N928"/>
    <mergeCell ref="J881:M881"/>
    <mergeCell ref="J882:M882"/>
    <mergeCell ref="J883:M883"/>
    <mergeCell ref="J884:M884"/>
    <mergeCell ref="A888:E888"/>
    <mergeCell ref="A889:E889"/>
    <mergeCell ref="C644:F644"/>
    <mergeCell ref="J745:L745"/>
    <mergeCell ref="G644:J644"/>
    <mergeCell ref="A856:C856"/>
    <mergeCell ref="G855:I855"/>
    <mergeCell ref="G856:I856"/>
    <mergeCell ref="G853:I853"/>
    <mergeCell ref="G848:I848"/>
    <mergeCell ref="G849:I849"/>
    <mergeCell ref="A897:E897"/>
    <mergeCell ref="A898:E898"/>
    <mergeCell ref="J898:M898"/>
    <mergeCell ref="A894:E894"/>
    <mergeCell ref="A895:E895"/>
    <mergeCell ref="A896:E896"/>
    <mergeCell ref="A893:E893"/>
    <mergeCell ref="A892:E892"/>
    <mergeCell ref="J896:M896"/>
    <mergeCell ref="J897:M897"/>
    <mergeCell ref="A848:C848"/>
    <mergeCell ref="A849:C849"/>
    <mergeCell ref="A826:C826"/>
    <mergeCell ref="A825:C825"/>
    <mergeCell ref="C930:N930"/>
    <mergeCell ref="C916:N916"/>
    <mergeCell ref="C917:N917"/>
    <mergeCell ref="C918:N918"/>
    <mergeCell ref="C919:N919"/>
    <mergeCell ref="C920:N920"/>
    <mergeCell ref="C921:N921"/>
    <mergeCell ref="C922:N922"/>
    <mergeCell ref="C923:N923"/>
    <mergeCell ref="C924:N924"/>
    <mergeCell ref="C929:N929"/>
    <mergeCell ref="C907:N907"/>
    <mergeCell ref="C908:N908"/>
    <mergeCell ref="C909:N909"/>
    <mergeCell ref="C910:N910"/>
    <mergeCell ref="C911:N911"/>
    <mergeCell ref="C912:N912"/>
    <mergeCell ref="C913:N913"/>
    <mergeCell ref="A891:E891"/>
    <mergeCell ref="C915:N915"/>
    <mergeCell ref="A755:B755"/>
    <mergeCell ref="C757:E757"/>
    <mergeCell ref="C758:E758"/>
    <mergeCell ref="A756:B756"/>
    <mergeCell ref="A728:B728"/>
    <mergeCell ref="A743:B743"/>
    <mergeCell ref="A744:B744"/>
    <mergeCell ref="A722:B722"/>
    <mergeCell ref="A727:B727"/>
    <mergeCell ref="A724:B724"/>
    <mergeCell ref="A729:B729"/>
    <mergeCell ref="A725:B725"/>
    <mergeCell ref="A751:B751"/>
    <mergeCell ref="A750:B750"/>
    <mergeCell ref="A757:B757"/>
    <mergeCell ref="A758:B758"/>
    <mergeCell ref="G854:I854"/>
    <mergeCell ref="A887:E887"/>
    <mergeCell ref="A854:C854"/>
    <mergeCell ref="A855:C855"/>
    <mergeCell ref="A881:E881"/>
    <mergeCell ref="B868:E868"/>
    <mergeCell ref="G851:I851"/>
    <mergeCell ref="J894:M894"/>
    <mergeCell ref="J895:M895"/>
    <mergeCell ref="J889:M889"/>
    <mergeCell ref="J890:M890"/>
    <mergeCell ref="J891:M891"/>
    <mergeCell ref="J892:M892"/>
    <mergeCell ref="J893:M893"/>
    <mergeCell ref="J885:M885"/>
    <mergeCell ref="J886:M886"/>
    <mergeCell ref="J887:M887"/>
    <mergeCell ref="J888:M888"/>
    <mergeCell ref="A853:C853"/>
    <mergeCell ref="A851:C851"/>
    <mergeCell ref="A852:C852"/>
    <mergeCell ref="G852:I852"/>
    <mergeCell ref="I690:J690"/>
    <mergeCell ref="I684:J684"/>
    <mergeCell ref="I687:J687"/>
    <mergeCell ref="I680:J680"/>
    <mergeCell ref="C642:R643"/>
    <mergeCell ref="A685:B685"/>
    <mergeCell ref="G850:I850"/>
    <mergeCell ref="A850:C850"/>
    <mergeCell ref="G847:I847"/>
    <mergeCell ref="K683:M683"/>
    <mergeCell ref="K684:M684"/>
    <mergeCell ref="K690:M690"/>
    <mergeCell ref="K689:M689"/>
    <mergeCell ref="K688:M688"/>
    <mergeCell ref="K687:M687"/>
    <mergeCell ref="I689:J689"/>
    <mergeCell ref="K786:L787"/>
    <mergeCell ref="J775:L775"/>
    <mergeCell ref="A648:B648"/>
    <mergeCell ref="A723:B723"/>
    <mergeCell ref="L833:M833"/>
    <mergeCell ref="J758:L759"/>
    <mergeCell ref="A690:B690"/>
    <mergeCell ref="C709:H712"/>
    <mergeCell ref="I686:J686"/>
    <mergeCell ref="I683:J683"/>
    <mergeCell ref="K682:M682"/>
    <mergeCell ref="K680:M680"/>
    <mergeCell ref="K681:M681"/>
    <mergeCell ref="I511:J511"/>
    <mergeCell ref="I496:J496"/>
    <mergeCell ref="I505:J505"/>
    <mergeCell ref="I507:J507"/>
    <mergeCell ref="I678:P678"/>
    <mergeCell ref="O644:R644"/>
    <mergeCell ref="R645:R646"/>
    <mergeCell ref="P645:P646"/>
    <mergeCell ref="Q645:Q646"/>
    <mergeCell ref="K602:L602"/>
    <mergeCell ref="K603:L603"/>
    <mergeCell ref="K644:N644"/>
    <mergeCell ref="I527:J527"/>
    <mergeCell ref="I503:J503"/>
    <mergeCell ref="I497:J497"/>
    <mergeCell ref="I501:J501"/>
    <mergeCell ref="F564:H565"/>
    <mergeCell ref="K599:O600"/>
    <mergeCell ref="I531:J531"/>
    <mergeCell ref="I528:J528"/>
    <mergeCell ref="I530:J530"/>
    <mergeCell ref="I510:J510"/>
    <mergeCell ref="I512:J512"/>
    <mergeCell ref="I523:P524"/>
    <mergeCell ref="L526:M526"/>
    <mergeCell ref="I514:J514"/>
    <mergeCell ref="I513:J513"/>
    <mergeCell ref="I534:J534"/>
    <mergeCell ref="I535:J535"/>
    <mergeCell ref="C523:H524"/>
    <mergeCell ref="D527:E527"/>
    <mergeCell ref="L585:M585"/>
    <mergeCell ref="L564:N565"/>
    <mergeCell ref="G598:J601"/>
    <mergeCell ref="I564:K565"/>
    <mergeCell ref="I538:J538"/>
    <mergeCell ref="I533:J533"/>
    <mergeCell ref="I537:J537"/>
    <mergeCell ref="I536:J536"/>
    <mergeCell ref="I515:J515"/>
    <mergeCell ref="D713:E713"/>
    <mergeCell ref="A683:B683"/>
    <mergeCell ref="A691:B691"/>
    <mergeCell ref="A689:B689"/>
    <mergeCell ref="A652:B652"/>
    <mergeCell ref="A680:B680"/>
    <mergeCell ref="A682:B682"/>
    <mergeCell ref="A688:B688"/>
    <mergeCell ref="D679:E679"/>
    <mergeCell ref="A684:B684"/>
    <mergeCell ref="A550:B550"/>
    <mergeCell ref="A611:B611"/>
    <mergeCell ref="A646:B646"/>
    <mergeCell ref="A645:B645"/>
    <mergeCell ref="A686:B686"/>
    <mergeCell ref="A687:B687"/>
    <mergeCell ref="A749:B749"/>
    <mergeCell ref="A726:B726"/>
    <mergeCell ref="A745:B745"/>
    <mergeCell ref="G321:J321"/>
    <mergeCell ref="A604:B604"/>
    <mergeCell ref="A530:B530"/>
    <mergeCell ref="A602:B602"/>
    <mergeCell ref="A580:B580"/>
    <mergeCell ref="A545:B545"/>
    <mergeCell ref="A554:B554"/>
    <mergeCell ref="A608:B608"/>
    <mergeCell ref="A582:B582"/>
    <mergeCell ref="A546:B546"/>
    <mergeCell ref="A544:B544"/>
    <mergeCell ref="A574:E575"/>
    <mergeCell ref="A548:B548"/>
    <mergeCell ref="A537:B537"/>
    <mergeCell ref="A581:B581"/>
    <mergeCell ref="D544:E544"/>
    <mergeCell ref="A567:B567"/>
    <mergeCell ref="A551:B551"/>
    <mergeCell ref="A552:B552"/>
    <mergeCell ref="A555:B555"/>
    <mergeCell ref="A553:B553"/>
    <mergeCell ref="A564:E565"/>
    <mergeCell ref="A536:B536"/>
    <mergeCell ref="A549:B549"/>
    <mergeCell ref="I194:J194"/>
    <mergeCell ref="D121:E121"/>
    <mergeCell ref="D195:E195"/>
    <mergeCell ref="I199:J199"/>
    <mergeCell ref="I198:J198"/>
    <mergeCell ref="D196:E196"/>
    <mergeCell ref="D204:E204"/>
    <mergeCell ref="J773:L773"/>
    <mergeCell ref="J746:L746"/>
    <mergeCell ref="I688:J688"/>
    <mergeCell ref="I679:J679"/>
    <mergeCell ref="I269:J269"/>
    <mergeCell ref="I268:J268"/>
    <mergeCell ref="I267:J267"/>
    <mergeCell ref="I266:J266"/>
    <mergeCell ref="I242:J242"/>
    <mergeCell ref="I692:M692"/>
    <mergeCell ref="I681:J681"/>
    <mergeCell ref="I682:J682"/>
    <mergeCell ref="M758:M759"/>
    <mergeCell ref="I529:J529"/>
    <mergeCell ref="I532:J532"/>
    <mergeCell ref="J348:N348"/>
    <mergeCell ref="I508:J508"/>
    <mergeCell ref="I117:J117"/>
    <mergeCell ref="D151:E151"/>
    <mergeCell ref="D142:H144"/>
    <mergeCell ref="D163:E163"/>
    <mergeCell ref="D118:E118"/>
    <mergeCell ref="D119:E119"/>
    <mergeCell ref="D122:E122"/>
    <mergeCell ref="D155:E155"/>
    <mergeCell ref="D159:E159"/>
    <mergeCell ref="D162:E162"/>
    <mergeCell ref="D153:E153"/>
    <mergeCell ref="I109:J109"/>
    <mergeCell ref="D106:E106"/>
    <mergeCell ref="D116:E116"/>
    <mergeCell ref="D115:E115"/>
    <mergeCell ref="I193:J193"/>
    <mergeCell ref="I192:J192"/>
    <mergeCell ref="I191:J191"/>
    <mergeCell ref="I190:J190"/>
    <mergeCell ref="I189:J189"/>
    <mergeCell ref="I146:J146"/>
    <mergeCell ref="I153:J153"/>
    <mergeCell ref="I152:J152"/>
    <mergeCell ref="I151:J151"/>
    <mergeCell ref="I150:J150"/>
    <mergeCell ref="I149:J149"/>
    <mergeCell ref="I148:J148"/>
    <mergeCell ref="I147:J147"/>
    <mergeCell ref="D184:H186"/>
    <mergeCell ref="D187:E187"/>
    <mergeCell ref="I188:J188"/>
    <mergeCell ref="I121:J121"/>
    <mergeCell ref="I120:J120"/>
    <mergeCell ref="I119:J119"/>
    <mergeCell ref="I118:J118"/>
    <mergeCell ref="I115:J115"/>
    <mergeCell ref="I114:J114"/>
    <mergeCell ref="I113:J113"/>
    <mergeCell ref="D123:E123"/>
    <mergeCell ref="D124:E124"/>
    <mergeCell ref="A4:D4"/>
    <mergeCell ref="J781:L781"/>
    <mergeCell ref="J780:L780"/>
    <mergeCell ref="A27:D27"/>
    <mergeCell ref="A26:D26"/>
    <mergeCell ref="L309:L310"/>
    <mergeCell ref="A193:B193"/>
    <mergeCell ref="A194:B194"/>
    <mergeCell ref="A195:B195"/>
    <mergeCell ref="A196:B196"/>
    <mergeCell ref="A192:B192"/>
    <mergeCell ref="A189:B189"/>
    <mergeCell ref="A119:B119"/>
    <mergeCell ref="A720:B720"/>
    <mergeCell ref="A721:B721"/>
    <mergeCell ref="A122:B122"/>
    <mergeCell ref="A123:B123"/>
    <mergeCell ref="A124:B124"/>
    <mergeCell ref="I110:J110"/>
    <mergeCell ref="B788:E788"/>
    <mergeCell ref="B786:H787"/>
    <mergeCell ref="G824:H824"/>
    <mergeCell ref="J786:J787"/>
    <mergeCell ref="B782:E783"/>
    <mergeCell ref="J778:O779"/>
    <mergeCell ref="O786:O787"/>
    <mergeCell ref="B779:E779"/>
    <mergeCell ref="I201:J201"/>
    <mergeCell ref="J280:K280"/>
    <mergeCell ref="D270:E270"/>
    <mergeCell ref="D271:E271"/>
    <mergeCell ref="I274:J274"/>
    <mergeCell ref="I273:J273"/>
    <mergeCell ref="I272:J272"/>
    <mergeCell ref="I271:J271"/>
    <mergeCell ref="I270:J270"/>
    <mergeCell ref="H367:H368"/>
    <mergeCell ref="G367:G368"/>
    <mergeCell ref="D343:E343"/>
    <mergeCell ref="J339:K339"/>
    <mergeCell ref="J401:K401"/>
    <mergeCell ref="I238:J238"/>
    <mergeCell ref="I264:J264"/>
    <mergeCell ref="C760:E760"/>
    <mergeCell ref="B774:E774"/>
    <mergeCell ref="B773:E773"/>
    <mergeCell ref="B772:E772"/>
    <mergeCell ref="A820:F820"/>
    <mergeCell ref="J774:L774"/>
    <mergeCell ref="A819:C819"/>
    <mergeCell ref="A760:B760"/>
    <mergeCell ref="B780:E780"/>
    <mergeCell ref="B781:E781"/>
    <mergeCell ref="A810:B810"/>
    <mergeCell ref="A811:B811"/>
    <mergeCell ref="A812:B812"/>
    <mergeCell ref="A813:B813"/>
    <mergeCell ref="A808:B808"/>
    <mergeCell ref="A818:C818"/>
    <mergeCell ref="B784:E785"/>
    <mergeCell ref="B795:E795"/>
    <mergeCell ref="B794:E794"/>
    <mergeCell ref="B793:E793"/>
    <mergeCell ref="B792:E792"/>
    <mergeCell ref="J772:L772"/>
    <mergeCell ref="B790:E791"/>
    <mergeCell ref="B789:E789"/>
    <mergeCell ref="O23:P23"/>
    <mergeCell ref="D49:E49"/>
    <mergeCell ref="D113:E113"/>
    <mergeCell ref="O30:P30"/>
    <mergeCell ref="O31:R31"/>
    <mergeCell ref="E40:N40"/>
    <mergeCell ref="H49:N49"/>
    <mergeCell ref="M23:N23"/>
    <mergeCell ref="N34:R34"/>
    <mergeCell ref="O52:P52"/>
    <mergeCell ref="O54:P54"/>
    <mergeCell ref="I72:J72"/>
    <mergeCell ref="I87:J87"/>
    <mergeCell ref="A29:D29"/>
    <mergeCell ref="D77:E77"/>
    <mergeCell ref="D78:E78"/>
    <mergeCell ref="D73:E73"/>
    <mergeCell ref="D74:E74"/>
    <mergeCell ref="D75:E75"/>
    <mergeCell ref="A87:B87"/>
    <mergeCell ref="O29:P29"/>
    <mergeCell ref="O28:P28"/>
    <mergeCell ref="I112:J112"/>
    <mergeCell ref="I111:J111"/>
    <mergeCell ref="O758:O759"/>
    <mergeCell ref="A759:B759"/>
    <mergeCell ref="C759:E759"/>
    <mergeCell ref="I77:J77"/>
    <mergeCell ref="I76:J76"/>
    <mergeCell ref="D192:E192"/>
    <mergeCell ref="D193:E193"/>
    <mergeCell ref="D110:E110"/>
    <mergeCell ref="D97:F97"/>
    <mergeCell ref="I83:J83"/>
    <mergeCell ref="I81:J81"/>
    <mergeCell ref="I108:J108"/>
    <mergeCell ref="A81:B81"/>
    <mergeCell ref="A107:B107"/>
    <mergeCell ref="D105:E105"/>
    <mergeCell ref="D86:E86"/>
    <mergeCell ref="D87:E87"/>
    <mergeCell ref="A89:B89"/>
    <mergeCell ref="A86:B86"/>
    <mergeCell ref="A82:B82"/>
    <mergeCell ref="A83:B83"/>
    <mergeCell ref="A84:B84"/>
    <mergeCell ref="A90:B90"/>
    <mergeCell ref="A88:B88"/>
    <mergeCell ref="M10:N10"/>
    <mergeCell ref="M11:N11"/>
    <mergeCell ref="M12:N12"/>
    <mergeCell ref="M13:N13"/>
    <mergeCell ref="A74:B74"/>
    <mergeCell ref="M21:N21"/>
    <mergeCell ref="A79:B79"/>
    <mergeCell ref="A80:B80"/>
    <mergeCell ref="A19:D19"/>
    <mergeCell ref="A21:D21"/>
    <mergeCell ref="A73:B73"/>
    <mergeCell ref="A11:D11"/>
    <mergeCell ref="M17:N17"/>
    <mergeCell ref="M19:N19"/>
    <mergeCell ref="D68:H70"/>
    <mergeCell ref="A33:D33"/>
    <mergeCell ref="D72:E72"/>
    <mergeCell ref="I79:J79"/>
    <mergeCell ref="A75:B75"/>
    <mergeCell ref="A22:D22"/>
    <mergeCell ref="A23:D23"/>
    <mergeCell ref="A24:D24"/>
    <mergeCell ref="A25:D25"/>
    <mergeCell ref="D76:E76"/>
    <mergeCell ref="Q804:R805"/>
    <mergeCell ref="N804:P806"/>
    <mergeCell ref="A717:B717"/>
    <mergeCell ref="A718:B718"/>
    <mergeCell ref="A847:C847"/>
    <mergeCell ref="A824:C824"/>
    <mergeCell ref="A845:F845"/>
    <mergeCell ref="A844:D844"/>
    <mergeCell ref="G825:H825"/>
    <mergeCell ref="G831:H831"/>
    <mergeCell ref="G830:H830"/>
    <mergeCell ref="G829:H829"/>
    <mergeCell ref="G828:H828"/>
    <mergeCell ref="G827:H827"/>
    <mergeCell ref="G826:H826"/>
    <mergeCell ref="A831:C831"/>
    <mergeCell ref="A830:C830"/>
    <mergeCell ref="A829:C829"/>
    <mergeCell ref="A828:C828"/>
    <mergeCell ref="A827:C827"/>
    <mergeCell ref="A719:B719"/>
    <mergeCell ref="N786:N787"/>
    <mergeCell ref="J784:O785"/>
    <mergeCell ref="M786:M787"/>
    <mergeCell ref="A32:D32"/>
    <mergeCell ref="E12:F12"/>
    <mergeCell ref="D111:E111"/>
    <mergeCell ref="D235:E235"/>
    <mergeCell ref="D269:E269"/>
    <mergeCell ref="D198:E198"/>
    <mergeCell ref="D232:E232"/>
    <mergeCell ref="D242:E242"/>
    <mergeCell ref="D229:E229"/>
    <mergeCell ref="D230:E230"/>
    <mergeCell ref="D231:E231"/>
    <mergeCell ref="D240:E240"/>
    <mergeCell ref="A148:B148"/>
    <mergeCell ref="A149:B149"/>
    <mergeCell ref="D112:E112"/>
    <mergeCell ref="D108:E108"/>
    <mergeCell ref="D109:E109"/>
    <mergeCell ref="D146:E146"/>
    <mergeCell ref="D161:E161"/>
    <mergeCell ref="A190:B190"/>
    <mergeCell ref="D212:F212"/>
    <mergeCell ref="A163:B163"/>
    <mergeCell ref="F41:M41"/>
    <mergeCell ref="I116:J116"/>
    <mergeCell ref="G322:J322"/>
    <mergeCell ref="D107:E107"/>
    <mergeCell ref="A8:D8"/>
    <mergeCell ref="A14:D14"/>
    <mergeCell ref="A15:D15"/>
    <mergeCell ref="A16:D16"/>
    <mergeCell ref="A17:D17"/>
    <mergeCell ref="A18:D18"/>
    <mergeCell ref="A118:B118"/>
    <mergeCell ref="A114:B114"/>
    <mergeCell ref="A115:B115"/>
    <mergeCell ref="A116:B116"/>
    <mergeCell ref="A108:B108"/>
    <mergeCell ref="A111:B111"/>
    <mergeCell ref="A112:B112"/>
    <mergeCell ref="A109:B109"/>
    <mergeCell ref="A113:B113"/>
    <mergeCell ref="D88:E88"/>
    <mergeCell ref="D89:E89"/>
    <mergeCell ref="D171:F171"/>
    <mergeCell ref="D156:E156"/>
    <mergeCell ref="A28:D28"/>
    <mergeCell ref="D226:E226"/>
    <mergeCell ref="D222:H224"/>
    <mergeCell ref="J398:K398"/>
    <mergeCell ref="F335:I337"/>
    <mergeCell ref="I500:J500"/>
    <mergeCell ref="I502:J502"/>
    <mergeCell ref="I232:J232"/>
    <mergeCell ref="I231:J231"/>
    <mergeCell ref="I230:J230"/>
    <mergeCell ref="I229:J229"/>
    <mergeCell ref="I228:J228"/>
    <mergeCell ref="J447:O447"/>
    <mergeCell ref="G320:J320"/>
    <mergeCell ref="G319:J319"/>
    <mergeCell ref="G315:J315"/>
    <mergeCell ref="G314:J314"/>
    <mergeCell ref="G312:J312"/>
    <mergeCell ref="G313:J313"/>
    <mergeCell ref="G364:M365"/>
    <mergeCell ref="J279:K279"/>
    <mergeCell ref="J397:K397"/>
    <mergeCell ref="I233:J233"/>
    <mergeCell ref="I494:P495"/>
    <mergeCell ref="G309:J310"/>
    <mergeCell ref="I241:J241"/>
    <mergeCell ref="I240:J240"/>
    <mergeCell ref="I204:J204"/>
    <mergeCell ref="I203:J203"/>
    <mergeCell ref="K309:K310"/>
    <mergeCell ref="D150:E150"/>
    <mergeCell ref="D154:E154"/>
    <mergeCell ref="D117:E117"/>
    <mergeCell ref="D120:E120"/>
    <mergeCell ref="D194:E194"/>
    <mergeCell ref="I197:J197"/>
    <mergeCell ref="I196:J196"/>
    <mergeCell ref="I195:J195"/>
    <mergeCell ref="G307:J308"/>
    <mergeCell ref="G305:J306"/>
    <mergeCell ref="I265:J265"/>
    <mergeCell ref="D149:E149"/>
    <mergeCell ref="D160:E160"/>
    <mergeCell ref="I202:J202"/>
    <mergeCell ref="D189:E189"/>
    <mergeCell ref="D190:E190"/>
    <mergeCell ref="D188:E188"/>
    <mergeCell ref="D131:F131"/>
    <mergeCell ref="D145:E145"/>
    <mergeCell ref="I239:J239"/>
    <mergeCell ref="D274:E274"/>
    <mergeCell ref="C505:E505"/>
    <mergeCell ref="C506:E506"/>
    <mergeCell ref="A535:B535"/>
    <mergeCell ref="A531:B531"/>
    <mergeCell ref="A201:B201"/>
    <mergeCell ref="A202:B202"/>
    <mergeCell ref="A203:B203"/>
    <mergeCell ref="A197:B197"/>
    <mergeCell ref="A198:B198"/>
    <mergeCell ref="A199:B199"/>
    <mergeCell ref="A200:B200"/>
    <mergeCell ref="D197:E197"/>
    <mergeCell ref="C511:E511"/>
    <mergeCell ref="A509:B509"/>
    <mergeCell ref="A510:B510"/>
    <mergeCell ref="A512:B512"/>
    <mergeCell ref="C509:E509"/>
    <mergeCell ref="A533:B533"/>
    <mergeCell ref="A527:B527"/>
    <mergeCell ref="A204:B204"/>
    <mergeCell ref="A205:B205"/>
    <mergeCell ref="A396:B396"/>
    <mergeCell ref="A366:B366"/>
    <mergeCell ref="A372:B372"/>
    <mergeCell ref="N968:R968"/>
    <mergeCell ref="A649:B649"/>
    <mergeCell ref="D947:F947"/>
    <mergeCell ref="A650:B650"/>
    <mergeCell ref="A651:B651"/>
    <mergeCell ref="N758:N759"/>
    <mergeCell ref="C761:E761"/>
    <mergeCell ref="A653:B653"/>
    <mergeCell ref="G845:L845"/>
    <mergeCell ref="A761:B761"/>
    <mergeCell ref="L820:N822"/>
    <mergeCell ref="B798:E798"/>
    <mergeCell ref="B799:E799"/>
    <mergeCell ref="B797:E797"/>
    <mergeCell ref="B796:E796"/>
    <mergeCell ref="B778:E778"/>
    <mergeCell ref="C965:F965"/>
    <mergeCell ref="A882:E882"/>
    <mergeCell ref="A883:E883"/>
    <mergeCell ref="A884:E884"/>
    <mergeCell ref="A885:E885"/>
    <mergeCell ref="A886:E886"/>
    <mergeCell ref="C676:H677"/>
    <mergeCell ref="A714:B714"/>
    <mergeCell ref="C967:F967"/>
    <mergeCell ref="C950:F950"/>
    <mergeCell ref="C948:F948"/>
    <mergeCell ref="C750:E751"/>
    <mergeCell ref="A815:D815"/>
    <mergeCell ref="A804:F804"/>
    <mergeCell ref="A809:B809"/>
    <mergeCell ref="D566:E566"/>
    <mergeCell ref="A568:B568"/>
    <mergeCell ref="A569:B569"/>
    <mergeCell ref="A572:B572"/>
    <mergeCell ref="C607:E607"/>
    <mergeCell ref="A609:B609"/>
    <mergeCell ref="A571:B571"/>
    <mergeCell ref="A570:B570"/>
    <mergeCell ref="A605:B605"/>
    <mergeCell ref="A603:B603"/>
    <mergeCell ref="A681:B681"/>
    <mergeCell ref="A716:B716"/>
    <mergeCell ref="A715:B715"/>
    <mergeCell ref="A610:B610"/>
    <mergeCell ref="C579:E579"/>
    <mergeCell ref="A647:B647"/>
    <mergeCell ref="A679:B679"/>
    <mergeCell ref="A511:B511"/>
    <mergeCell ref="A532:B532"/>
    <mergeCell ref="A547:B547"/>
    <mergeCell ref="A538:B538"/>
    <mergeCell ref="A529:B529"/>
    <mergeCell ref="A528:B528"/>
    <mergeCell ref="A526:B526"/>
    <mergeCell ref="D526:E526"/>
    <mergeCell ref="J402:K402"/>
    <mergeCell ref="I509:J509"/>
    <mergeCell ref="C510:E510"/>
    <mergeCell ref="A507:B507"/>
    <mergeCell ref="A465:B465"/>
    <mergeCell ref="A502:B502"/>
    <mergeCell ref="I506:J506"/>
    <mergeCell ref="C512:E512"/>
    <mergeCell ref="A534:B534"/>
    <mergeCell ref="J448:O448"/>
    <mergeCell ref="J446:O446"/>
    <mergeCell ref="A436:B436"/>
    <mergeCell ref="C513:E514"/>
    <mergeCell ref="A464:B464"/>
    <mergeCell ref="A468:B468"/>
    <mergeCell ref="A469:B469"/>
    <mergeCell ref="C504:E504"/>
    <mergeCell ref="I498:J498"/>
    <mergeCell ref="J400:K400"/>
    <mergeCell ref="A497:B497"/>
    <mergeCell ref="A475:B475"/>
    <mergeCell ref="A435:B435"/>
    <mergeCell ref="A470:B470"/>
    <mergeCell ref="A471:B471"/>
    <mergeCell ref="J409:O410"/>
    <mergeCell ref="A424:I426"/>
    <mergeCell ref="A406:B406"/>
    <mergeCell ref="A476:B476"/>
    <mergeCell ref="A472:B472"/>
    <mergeCell ref="A429:B429"/>
    <mergeCell ref="A438:B438"/>
    <mergeCell ref="C502:E502"/>
    <mergeCell ref="A405:B405"/>
    <mergeCell ref="A400:B400"/>
    <mergeCell ref="A401:B401"/>
    <mergeCell ref="A404:B404"/>
    <mergeCell ref="C503:E503"/>
    <mergeCell ref="A474:B474"/>
    <mergeCell ref="A479:B479"/>
    <mergeCell ref="A473:B473"/>
    <mergeCell ref="A399:B399"/>
    <mergeCell ref="J442:O442"/>
    <mergeCell ref="J443:O443"/>
    <mergeCell ref="J444:O444"/>
    <mergeCell ref="J445:O445"/>
    <mergeCell ref="A434:B434"/>
    <mergeCell ref="A402:B402"/>
    <mergeCell ref="A432:B432"/>
    <mergeCell ref="A459:I461"/>
    <mergeCell ref="J403:K403"/>
    <mergeCell ref="J399:K399"/>
    <mergeCell ref="J411:L411"/>
    <mergeCell ref="C508:E508"/>
    <mergeCell ref="D278:E278"/>
    <mergeCell ref="D341:E341"/>
    <mergeCell ref="D233:E233"/>
    <mergeCell ref="D234:E234"/>
    <mergeCell ref="D267:E267"/>
    <mergeCell ref="D260:H262"/>
    <mergeCell ref="D264:E264"/>
    <mergeCell ref="D273:E273"/>
    <mergeCell ref="D272:E272"/>
    <mergeCell ref="D268:E268"/>
    <mergeCell ref="D265:E265"/>
    <mergeCell ref="G300:M301"/>
    <mergeCell ref="G302:J302"/>
    <mergeCell ref="M309:M310"/>
    <mergeCell ref="D241:E241"/>
    <mergeCell ref="D236:E236"/>
    <mergeCell ref="D237:E237"/>
    <mergeCell ref="D238:E238"/>
    <mergeCell ref="D239:E239"/>
    <mergeCell ref="I499:J499"/>
    <mergeCell ref="I504:J504"/>
    <mergeCell ref="J396:K396"/>
    <mergeCell ref="G311:J311"/>
    <mergeCell ref="A508:B508"/>
    <mergeCell ref="A498:B498"/>
    <mergeCell ref="A503:B503"/>
    <mergeCell ref="A504:B504"/>
    <mergeCell ref="A433:B433"/>
    <mergeCell ref="A437:B437"/>
    <mergeCell ref="A371:B371"/>
    <mergeCell ref="A477:B477"/>
    <mergeCell ref="A478:B478"/>
    <mergeCell ref="A466:B466"/>
    <mergeCell ref="A467:B467"/>
    <mergeCell ref="A376:B376"/>
    <mergeCell ref="A378:B378"/>
    <mergeCell ref="A403:B403"/>
    <mergeCell ref="A407:B407"/>
    <mergeCell ref="A430:B430"/>
    <mergeCell ref="A397:B397"/>
    <mergeCell ref="A408:B408"/>
    <mergeCell ref="A398:B398"/>
    <mergeCell ref="A496:B496"/>
    <mergeCell ref="A505:B505"/>
    <mergeCell ref="A506:B506"/>
    <mergeCell ref="A373:B373"/>
    <mergeCell ref="A374:B374"/>
    <mergeCell ref="M20:N20"/>
    <mergeCell ref="I86:J86"/>
    <mergeCell ref="I85:J85"/>
    <mergeCell ref="I84:J84"/>
    <mergeCell ref="A159:B159"/>
    <mergeCell ref="D366:F366"/>
    <mergeCell ref="A7:D7"/>
    <mergeCell ref="A9:D10"/>
    <mergeCell ref="A13:D13"/>
    <mergeCell ref="D266:E266"/>
    <mergeCell ref="D276:E276"/>
    <mergeCell ref="D279:E279"/>
    <mergeCell ref="D280:E280"/>
    <mergeCell ref="A20:D20"/>
    <mergeCell ref="D277:E277"/>
    <mergeCell ref="D191:E191"/>
    <mergeCell ref="D81:E81"/>
    <mergeCell ref="D82:E82"/>
    <mergeCell ref="D79:E79"/>
    <mergeCell ref="D84:E84"/>
    <mergeCell ref="D90:E90"/>
    <mergeCell ref="A162:B162"/>
    <mergeCell ref="A147:B147"/>
    <mergeCell ref="A164:B164"/>
    <mergeCell ref="J89:K89"/>
    <mergeCell ref="J90:K90"/>
    <mergeCell ref="F54:K54"/>
    <mergeCell ref="I107:J107"/>
    <mergeCell ref="I75:J75"/>
    <mergeCell ref="I74:J74"/>
    <mergeCell ref="I73:J73"/>
    <mergeCell ref="I106:J106"/>
    <mergeCell ref="I78:J78"/>
    <mergeCell ref="I80:J80"/>
    <mergeCell ref="I82:J82"/>
    <mergeCell ref="D102:H104"/>
    <mergeCell ref="D71:E71"/>
    <mergeCell ref="D80:E80"/>
    <mergeCell ref="D85:E85"/>
    <mergeCell ref="D83:E83"/>
    <mergeCell ref="O10:P10"/>
    <mergeCell ref="M15:N15"/>
    <mergeCell ref="M16:N16"/>
    <mergeCell ref="O16:P16"/>
    <mergeCell ref="A12:D12"/>
    <mergeCell ref="I27:M27"/>
    <mergeCell ref="O14:P14"/>
    <mergeCell ref="O22:P22"/>
    <mergeCell ref="M22:N22"/>
    <mergeCell ref="E16:G16"/>
    <mergeCell ref="E13:F13"/>
    <mergeCell ref="O15:P15"/>
    <mergeCell ref="E14:G14"/>
    <mergeCell ref="E15:G15"/>
    <mergeCell ref="M14:N14"/>
    <mergeCell ref="O17:P17"/>
    <mergeCell ref="O18:P18"/>
    <mergeCell ref="O11:P11"/>
    <mergeCell ref="O12:P12"/>
    <mergeCell ref="O13:P13"/>
    <mergeCell ref="O21:P21"/>
    <mergeCell ref="O20:P20"/>
    <mergeCell ref="O19:P19"/>
    <mergeCell ref="M18:N18"/>
    <mergeCell ref="M367:M368"/>
    <mergeCell ref="D342:E342"/>
    <mergeCell ref="C364:F365"/>
    <mergeCell ref="J395:K395"/>
    <mergeCell ref="J394:Q394"/>
    <mergeCell ref="C394:I394"/>
    <mergeCell ref="J346:N346"/>
    <mergeCell ref="J347:N347"/>
    <mergeCell ref="A368:B368"/>
    <mergeCell ref="C366:C367"/>
    <mergeCell ref="A379:B379"/>
    <mergeCell ref="L367:L368"/>
    <mergeCell ref="K367:K368"/>
    <mergeCell ref="J367:J368"/>
    <mergeCell ref="I367:I368"/>
    <mergeCell ref="A377:B377"/>
    <mergeCell ref="A380:B380"/>
    <mergeCell ref="A375:B375"/>
    <mergeCell ref="A370:B370"/>
    <mergeCell ref="A369:B369"/>
    <mergeCell ref="D344:E344"/>
    <mergeCell ref="I226:J226"/>
    <mergeCell ref="I200:J200"/>
    <mergeCell ref="G304:J304"/>
    <mergeCell ref="G303:J303"/>
    <mergeCell ref="G318:J318"/>
    <mergeCell ref="G316:M317"/>
    <mergeCell ref="A156:B156"/>
    <mergeCell ref="A157:B157"/>
    <mergeCell ref="A158:B158"/>
    <mergeCell ref="D164:E164"/>
    <mergeCell ref="A160:B160"/>
    <mergeCell ref="A161:B161"/>
    <mergeCell ref="I237:J237"/>
    <mergeCell ref="I236:J236"/>
    <mergeCell ref="I235:J235"/>
    <mergeCell ref="I234:J234"/>
    <mergeCell ref="D200:E200"/>
    <mergeCell ref="D199:E199"/>
    <mergeCell ref="D202:E202"/>
    <mergeCell ref="D201:E201"/>
    <mergeCell ref="D203:E203"/>
    <mergeCell ref="I227:J227"/>
    <mergeCell ref="D227:E227"/>
    <mergeCell ref="D228:E228"/>
    <mergeCell ref="A191:B191"/>
    <mergeCell ref="A76:B76"/>
    <mergeCell ref="A152:B152"/>
    <mergeCell ref="A153:B153"/>
    <mergeCell ref="A5:D5"/>
    <mergeCell ref="A6:D6"/>
    <mergeCell ref="D114:E114"/>
    <mergeCell ref="D157:E157"/>
    <mergeCell ref="D158:E158"/>
    <mergeCell ref="D152:E152"/>
    <mergeCell ref="D148:E148"/>
    <mergeCell ref="A120:B120"/>
    <mergeCell ref="A121:B121"/>
    <mergeCell ref="D147:E147"/>
    <mergeCell ref="A117:B117"/>
    <mergeCell ref="A150:B150"/>
    <mergeCell ref="A155:B155"/>
    <mergeCell ref="A110:B110"/>
    <mergeCell ref="A77:B77"/>
    <mergeCell ref="A85:B85"/>
    <mergeCell ref="A78:B78"/>
    <mergeCell ref="A154:B154"/>
    <mergeCell ref="A151:B151"/>
    <mergeCell ref="A30:D30"/>
    <mergeCell ref="O55:P55"/>
    <mergeCell ref="O51:P51"/>
    <mergeCell ref="O53:P53"/>
    <mergeCell ref="O58:P58"/>
    <mergeCell ref="O42:P42"/>
    <mergeCell ref="O44:P44"/>
    <mergeCell ref="O46:P46"/>
    <mergeCell ref="O48:P48"/>
    <mergeCell ref="C50:F50"/>
    <mergeCell ref="C48:F48"/>
    <mergeCell ref="C46:F46"/>
    <mergeCell ref="C44:F44"/>
  </mergeCells>
  <phoneticPr fontId="0" type="noConversion"/>
  <hyperlinks>
    <hyperlink ref="I739" location="urakkamittausp.!A1" display="etusivu" xr:uid="{00000000-0004-0000-0000-000001000000}"/>
    <hyperlink ref="B67:I67" location="Taul1!A1" display="etusivu" xr:uid="{00000000-0004-0000-0000-000002000000}"/>
    <hyperlink ref="I101" location="urakkamittausp.!A1" display="etusivu" xr:uid="{00000000-0004-0000-0000-000003000000}"/>
    <hyperlink ref="A4:C4" location="Taul1!A69" display="Urakkapöytäkirja" xr:uid="{00000000-0004-0000-0000-000004000000}"/>
    <hyperlink ref="I183" location="urakkamittausp.!A1" display="etusivu" xr:uid="{00000000-0004-0000-0000-000005000000}"/>
    <hyperlink ref="I293" location="urakkamittausp.!A1" display="etusivu" xr:uid="{00000000-0004-0000-0000-000006000000}"/>
    <hyperlink ref="I334" location="urakkamittausp.!A1" display="etusivu" xr:uid="{00000000-0004-0000-0000-000007000000}"/>
    <hyperlink ref="J361" location="urakkamittausp.!A1" display="etusivu" xr:uid="{00000000-0004-0000-0000-000008000000}"/>
    <hyperlink ref="I393" location="urakkamittausp.!A1" display="etusivu" xr:uid="{00000000-0004-0000-0000-000009000000}"/>
    <hyperlink ref="I423" location="urakkamittausp.!A1" display="etusivu" xr:uid="{00000000-0004-0000-0000-00000A000000}"/>
    <hyperlink ref="I458" location="urakkamittausp.!A1" display="etusivu" xr:uid="{00000000-0004-0000-0000-00000B000000}"/>
    <hyperlink ref="I493" location="urakkamittausp.!A1" display="etusivu" xr:uid="{00000000-0004-0000-0000-00000C000000}"/>
    <hyperlink ref="I522" location="urakkamittausp.!A1" display="etusivu" xr:uid="{00000000-0004-0000-0000-00000D000000}"/>
    <hyperlink ref="I562" location="urakkamittausp.!A1" display="etusivu" xr:uid="{00000000-0004-0000-0000-00000E000000}"/>
    <hyperlink ref="I675" location="urakkamittausp.!A1" display="etusivu" xr:uid="{00000000-0004-0000-0000-00000F000000}"/>
    <hyperlink ref="I704" location="urakkamittausp.!A1" display="etusivu" xr:uid="{00000000-0004-0000-0000-000010000000}"/>
    <hyperlink ref="I770" location="urakkamittausp.!A1" display="etusivu" xr:uid="{00000000-0004-0000-0000-000011000000}"/>
    <hyperlink ref="I803" location="urakkamittausp.!A1" display="etusivu" xr:uid="{00000000-0004-0000-0000-000012000000}"/>
    <hyperlink ref="I843" location="urakkamittausp.!A1" display="etusivu" xr:uid="{00000000-0004-0000-0000-000013000000}"/>
    <hyperlink ref="A5:C5" location="urakkamittausp.!A97" display="Metalliputket ja hitsattavat teräsputket" xr:uid="{00000000-0004-0000-0000-000015000000}"/>
    <hyperlink ref="A6:C6" location="urakkamittausp.!A217" display="Kupariputket ja komposiittiputket" xr:uid="{00000000-0004-0000-0000-000016000000}"/>
    <hyperlink ref="A8:C8" location="urakkamittausp.!A325" display="Taipuisat putket (kieppi)" xr:uid="{00000000-0004-0000-0000-000017000000}"/>
    <hyperlink ref="A14:C14" location="urakkamittausp.!A595" display="Rautarakennetyöt" xr:uid="{00000000-0004-0000-0000-000018000000}"/>
    <hyperlink ref="A16:C16" location="urakkamittausp.!A630" display="Lämmönjakokeskukset" xr:uid="{00000000-0004-0000-0000-000019000000}"/>
    <hyperlink ref="A17:C17" location="urakkamittausp.!A630" display="Paisunta-astiat" xr:uid="{00000000-0004-0000-0000-00001A000000}"/>
    <hyperlink ref="A18:C18" location="urakkamittausp.!A665" display="Patterit" xr:uid="{00000000-0004-0000-0000-00001B000000}"/>
    <hyperlink ref="A19:C19" location="urakkamittausp.!A700" display="Lattialämmitys" xr:uid="{00000000-0004-0000-0000-00001C000000}"/>
    <hyperlink ref="I592" location="urakkamittausp.!A1" display="etusivu" xr:uid="{00000000-0004-0000-0000-00001D000000}"/>
    <hyperlink ref="A21:C21" location="urakkamittausp.!A740" display="Pumput" xr:uid="{00000000-0004-0000-0000-00001E000000}"/>
    <hyperlink ref="A22:C22" location="urakkamittausp.!A740" display="Säätöjärjestelmät" xr:uid="{00000000-0004-0000-0000-00001F000000}"/>
    <hyperlink ref="A23:C23" location="urakkamittausp.!A770" display="Erilaiset säiliöt" xr:uid="{00000000-0004-0000-0000-000020000000}"/>
    <hyperlink ref="A24:C24" location="urakkamittausp.!A803" display="Altaat" xr:uid="{00000000-0004-0000-0000-000021000000}"/>
    <hyperlink ref="A25:C25" location="urakkamittausp.!A803" display="WC-laitteet" xr:uid="{00000000-0004-0000-0000-000022000000}"/>
    <hyperlink ref="A26:C26" location="urakkamittausp.!A833" display="Sekoittajat" xr:uid="{00000000-0004-0000-0000-000023000000}"/>
    <hyperlink ref="A28:C28" location="urakkamittausp.!A833" display="Erotus-ja vettiilikaivot ….." xr:uid="{00000000-0004-0000-0000-000024000000}"/>
    <hyperlink ref="A29:C29" location="urakkamittausp.!A867" display="Kytkennät" xr:uid="{00000000-0004-0000-0000-000025000000}"/>
    <hyperlink ref="A30:C30" location="urakkamittausp.!A904" display="Purkutyö" xr:uid="{00000000-0004-0000-0000-000026000000}"/>
    <hyperlink ref="A32:C32" location="urakkamittausp.!A938" display="Muut" xr:uid="{00000000-0004-0000-0000-000027000000}"/>
    <hyperlink ref="A33:C33" location="urakkamittausp.!A974" display="Normiaikojen summa" xr:uid="{00000000-0004-0000-0000-000029000000}"/>
    <hyperlink ref="E13:F13" location="Välipohjat!A1" display="Välipohjat" xr:uid="{00000000-0004-0000-0000-00002A000000}"/>
    <hyperlink ref="E14:G14" location="etumieslisä!A1" display="Etumieslisä" xr:uid="{00000000-0004-0000-0000-00002B000000}"/>
    <hyperlink ref="E15:G15" location="jakolista!A1" display="Jakolista" xr:uid="{00000000-0004-0000-0000-00002C000000}"/>
    <hyperlink ref="A4" location="urakkamittausp.!A63" display="Urakkapöytäkirja" xr:uid="{00000000-0004-0000-0000-00002D000000}"/>
    <hyperlink ref="E16:G16" location="'NHK-muuttuu kesken urakan'!A1" display="NHK-muuttuu kesken urakan" xr:uid="{00000000-0004-0000-0000-00002E000000}"/>
    <hyperlink ref="E12:F12" location="urakkatunnit!A1" display="Urakkatunnit" xr:uid="{00000000-0004-0000-0000-00002F000000}"/>
    <hyperlink ref="I141" location="urakkamittausp.!A1" display="etusivu" xr:uid="{00000000-0004-0000-0000-000030000000}"/>
    <hyperlink ref="I259" location="urakkamittausp.!A1" display="etusivu" xr:uid="{00000000-0004-0000-0000-000031000000}"/>
    <hyperlink ref="I221" location="urakkamittausp.!A1" display="etusivu" xr:uid="{00000000-0004-0000-0000-000032000000}"/>
    <hyperlink ref="I67" location="urakkamittausp.!A1" display="etusivu" xr:uid="{00000000-0004-0000-0000-000033000000}"/>
    <hyperlink ref="A15:C15" location="urakkamittausp.!A595" display="Lauhduttimet" xr:uid="{00000000-0004-0000-0000-000034000000}"/>
    <hyperlink ref="A9:D10" location="urakkamittausp.!A370" display="Valurautaiset viemärit ja painemuhviputket" xr:uid="{00000000-0004-0000-0000-000035000000}"/>
    <hyperlink ref="A13:D13" location="urakkamittausp.!A503" display="Muoviputket ei viemärikäyttöön" xr:uid="{00000000-0004-0000-0000-000036000000}"/>
    <hyperlink ref="A27:D27" location="urakkamittausp.!A822" display="Vesi, energiamittarit, vuodonilmaisin…" xr:uid="{00000000-0004-0000-0000-000037000000}"/>
    <hyperlink ref="I633" location="urakkamittausp.!A1" display="etusivu" xr:uid="{00000000-0004-0000-0000-000038000000}"/>
    <hyperlink ref="A12" location="urakkamittausp.!A460" display="HST-,RST- ja muoviset viemärit" xr:uid="{00000000-0004-0000-0000-000039000000}"/>
    <hyperlink ref="A14:D14" location="urakkamittausp.!A536" display="Rautarakennetyöt" xr:uid="{00000000-0004-0000-0000-00003A000000}"/>
    <hyperlink ref="A15:D15" location="urakkamittausp.!A536" display="Lauhduttimet" xr:uid="{00000000-0004-0000-0000-00003B000000}"/>
    <hyperlink ref="A16:D16" location="urakkamittausp.!A573" display="Lämmönjakokeskukset" xr:uid="{00000000-0004-0000-0000-00003C000000}"/>
    <hyperlink ref="A17:D17" location="urakkamittausp.!A574" display="Paisunta-astiat" xr:uid="{00000000-0004-0000-0000-00003D000000}"/>
    <hyperlink ref="A18:D18" location="urakkamittausp.!A610" display="Lämmityspatterit ja kiertoilmakojeet" xr:uid="{00000000-0004-0000-0000-00003E000000}"/>
    <hyperlink ref="A19:D19" location="urakkamittausp.!A641" display="Lattialämmitys" xr:uid="{00000000-0004-0000-0000-00003F000000}"/>
    <hyperlink ref="A20:D20" location="urakkamittausp.!A674" display="Paneelit(säteilijät) ja palkit " xr:uid="{00000000-0004-0000-0000-000040000000}"/>
    <hyperlink ref="A7:D7" location="urakkamittausp.!A300" display="Komposiittiputket" xr:uid="{00000000-0004-0000-0000-000041000000}"/>
    <hyperlink ref="A21:D21" location="urakkamittausp.!A715" display="Pumput" xr:uid="{00000000-0004-0000-0000-000042000000}"/>
    <hyperlink ref="A22:D22" location="urakkamittausp.!A714" display="Säätöjärjestelmät" xr:uid="{00000000-0004-0000-0000-000043000000}"/>
    <hyperlink ref="A23:D23" location="urakkamittausp.!A750" display="Erilaiset säiliöt" xr:uid="{00000000-0004-0000-0000-000044000000}"/>
    <hyperlink ref="A24:D24" location="urakkamittausp.!A775" display="Altaat" xr:uid="{00000000-0004-0000-0000-000045000000}"/>
    <hyperlink ref="A25:D25" location="urakkamittausp.!A785" display="WC-laitteet" xr:uid="{00000000-0004-0000-0000-000046000000}"/>
    <hyperlink ref="A26:D26" location="urakkamittausp.!A812" display="Sekoittajat" xr:uid="{00000000-0004-0000-0000-000047000000}"/>
    <hyperlink ref="A28:D28" location="urakkamittausp.!A818" display="Erotus-ja vettiilikaivot ….." xr:uid="{00000000-0004-0000-0000-000048000000}"/>
    <hyperlink ref="A29:D29" location="urakkamittausp.!A843" display="Kytkennät" xr:uid="{00000000-0004-0000-0000-000049000000}"/>
    <hyperlink ref="A30:D30" location="urakkamittausp.!A889" display="Purkutyö" xr:uid="{00000000-0004-0000-0000-00004A000000}"/>
    <hyperlink ref="A32:D32" location="urakkamittausp.!A953" display="Muut sovitut työt" xr:uid="{00000000-0004-0000-0000-00004B000000}"/>
    <hyperlink ref="A33:D33" location="urakkamittausp.!A71" display="Normiaikojen summa" xr:uid="{00000000-0004-0000-0000-00004C000000}"/>
    <hyperlink ref="I878" location="urakkamittausp.!A1" display="etusivu" xr:uid="{594A8988-7FC1-43D0-8867-335576F9F620}"/>
    <hyperlink ref="I905" location="urakkamittausp.!A1" display="etusivu" xr:uid="{00000000-0004-0000-0000-000014000000}"/>
    <hyperlink ref="A31:C31" location="urakkamittausp.!A938" display="Muut" xr:uid="{FE626E81-686E-444A-BA6D-0D23B89A9E23}"/>
    <hyperlink ref="A31:D31" location="urakkamittausp.!A923" display="Vaativuus- ja olosuhdelisät" xr:uid="{192CA1E8-AD1B-4EC1-A36B-B1ED3A3085DD}"/>
    <hyperlink ref="A5:D5" location="urakkamittausp.!A116" display="Metalli ja teräsputket" xr:uid="{A6A1FAB3-12D0-491F-A0E4-7F759810163F}"/>
    <hyperlink ref="A6:D6" location="urakkamittausp.!A228" display="Kupariputket" xr:uid="{12C27D01-770F-4DDA-A4A4-B2E33790F593}"/>
    <hyperlink ref="A8:D8" location="urakkamittausp.!A338" display="Taipuisat putket (kieppi)" xr:uid="{93894D24-52E6-4454-AA3E-D905C4AD5629}"/>
    <hyperlink ref="A11:D11" location="urakkamittausp.!A415" display="Eristyselementit ja sisäputket" xr:uid="{B8F26135-199C-4B1C-A18B-E29EE901EC95}"/>
    <hyperlink ref="A4:D4" location="urakkamittausp.!A73" display="Urakkapöytäkirja" xr:uid="{7CA46816-7954-4360-835A-5A28A64578A6}"/>
    <hyperlink ref="A12:D12" location="urakkamittausp.!A470" display="HST-,RST- ja muoviset viemärit" xr:uid="{EF70FA56-76B5-470F-9A1E-EEAFDEE7FEE0}"/>
    <hyperlink ref="I36" location="urakkamittausp.!A1" display="etusivu" xr:uid="{00000000-0004-0000-0000-000000000000}"/>
  </hyperlinks>
  <printOptions horizontalCentered="1" gridLinesSet="0"/>
  <pageMargins left="0" right="0" top="0.98425196850393704" bottom="0.98425196850393704" header="0.51181102362204722" footer="0.31496062992125984"/>
  <pageSetup paperSize="9" scale="89" orientation="landscape" verticalDpi="360" r:id="rId1"/>
  <headerFooter alignWithMargins="0">
    <oddFooter>&amp;Rsivu &amp;P</oddFooter>
  </headerFooter>
  <rowBreaks count="26" manualBreakCount="26">
    <brk id="34" max="16383" man="1"/>
    <brk id="63" max="16383" man="1"/>
    <brk id="99" max="16383" man="1"/>
    <brk id="139" max="16383" man="1"/>
    <brk id="177" max="17" man="1"/>
    <brk id="216" max="17" man="1"/>
    <brk id="256" max="17" man="1"/>
    <brk id="291" max="16383" man="1"/>
    <brk id="329" max="17" man="1"/>
    <brk id="360" max="16383" man="1"/>
    <brk id="390" max="16383" man="1"/>
    <brk id="420" max="16383" man="1"/>
    <brk id="454" max="16383" man="1"/>
    <brk id="489" max="16383" man="1"/>
    <brk id="521" max="16383" man="1"/>
    <brk id="556" max="16383" man="1"/>
    <brk id="591" max="16383" man="1"/>
    <brk id="672" max="16383" man="1"/>
    <brk id="702" max="16383" man="1"/>
    <brk id="738" max="16383" man="1"/>
    <brk id="769" max="16383" man="1"/>
    <brk id="802" max="16383" man="1"/>
    <brk id="836" max="16383" man="1"/>
    <brk id="904" max="16383" man="1"/>
    <brk id="936" max="16383" man="1"/>
    <brk id="968" max="16383" man="1"/>
  </rowBreaks>
  <colBreaks count="1" manualBreakCount="1">
    <brk id="18" max="1048575" man="1"/>
  </colBreaks>
  <cellWatches>
    <cellWatch r="E13"/>
    <cellWatch r="F21"/>
    <cellWatch r="E12"/>
  </cellWatches>
  <ignoredErrors>
    <ignoredError sqref="F154 K89 K88 K9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14</xdr:col>
                    <xdr:colOff>19050</xdr:colOff>
                    <xdr:row>69</xdr:row>
                    <xdr:rowOff>95250</xdr:rowOff>
                  </from>
                  <to>
                    <xdr:col>15</xdr:col>
                    <xdr:colOff>19050</xdr:colOff>
                    <xdr:row>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15</xdr:col>
                    <xdr:colOff>31750</xdr:colOff>
                    <xdr:row>69</xdr:row>
                    <xdr:rowOff>95250</xdr:rowOff>
                  </from>
                  <to>
                    <xdr:col>15</xdr:col>
                    <xdr:colOff>552450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>
                  <from>
                    <xdr:col>16</xdr:col>
                    <xdr:colOff>0</xdr:colOff>
                    <xdr:row>69</xdr:row>
                    <xdr:rowOff>95250</xdr:rowOff>
                  </from>
                  <to>
                    <xdr:col>17</xdr:col>
                    <xdr:colOff>0</xdr:colOff>
                    <xdr:row>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defaultSize="0" autoLine="0" autoPict="0">
                <anchor moveWithCells="1">
                  <from>
                    <xdr:col>13</xdr:col>
                    <xdr:colOff>19050</xdr:colOff>
                    <xdr:row>69</xdr:row>
                    <xdr:rowOff>95250</xdr:rowOff>
                  </from>
                  <to>
                    <xdr:col>14</xdr:col>
                    <xdr:colOff>12700</xdr:colOff>
                    <xdr:row>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Drop Down 8">
              <controlPr defaultSize="0" autoLine="0" autoPict="0">
                <anchor moveWithCells="1">
                  <from>
                    <xdr:col>11</xdr:col>
                    <xdr:colOff>565150</xdr:colOff>
                    <xdr:row>69</xdr:row>
                    <xdr:rowOff>95250</xdr:rowOff>
                  </from>
                  <to>
                    <xdr:col>13</xdr:col>
                    <xdr:colOff>31750</xdr:colOff>
                    <xdr:row>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defaultSize="0" autoLine="0" autoPict="0">
                <anchor moveWithCells="1">
                  <from>
                    <xdr:col>11</xdr:col>
                    <xdr:colOff>31750</xdr:colOff>
                    <xdr:row>69</xdr:row>
                    <xdr:rowOff>95250</xdr:rowOff>
                  </from>
                  <to>
                    <xdr:col>11</xdr:col>
                    <xdr:colOff>584200</xdr:colOff>
                    <xdr:row>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Drop Down 13">
              <controlPr defaultSize="0" autoLine="0" autoPict="0">
                <anchor moveWithCells="1">
                  <from>
                    <xdr:col>11</xdr:col>
                    <xdr:colOff>12700</xdr:colOff>
                    <xdr:row>103</xdr:row>
                    <xdr:rowOff>95250</xdr:rowOff>
                  </from>
                  <to>
                    <xdr:col>11</xdr:col>
                    <xdr:colOff>571500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Drop Down 14">
              <controlPr defaultSize="0" autoLine="0" autoPict="0">
                <anchor moveWithCells="1">
                  <from>
                    <xdr:col>11</xdr:col>
                    <xdr:colOff>571500</xdr:colOff>
                    <xdr:row>103</xdr:row>
                    <xdr:rowOff>95250</xdr:rowOff>
                  </from>
                  <to>
                    <xdr:col>13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Drop Down 15">
              <controlPr defaultSize="0" autoLine="0" autoPict="0">
                <anchor moveWithCells="1">
                  <from>
                    <xdr:col>13</xdr:col>
                    <xdr:colOff>0</xdr:colOff>
                    <xdr:row>103</xdr:row>
                    <xdr:rowOff>95250</xdr:rowOff>
                  </from>
                  <to>
                    <xdr:col>13</xdr:col>
                    <xdr:colOff>546100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Drop Down 16">
              <controlPr defaultSize="0" autoLine="0" autoPict="0">
                <anchor moveWithCells="1">
                  <from>
                    <xdr:col>13</xdr:col>
                    <xdr:colOff>546100</xdr:colOff>
                    <xdr:row>103</xdr:row>
                    <xdr:rowOff>95250</xdr:rowOff>
                  </from>
                  <to>
                    <xdr:col>15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Drop Down 17">
              <controlPr defaultSize="0" autoLine="0" autoPict="0">
                <anchor moveWithCells="1">
                  <from>
                    <xdr:col>15</xdr:col>
                    <xdr:colOff>0</xdr:colOff>
                    <xdr:row>103</xdr:row>
                    <xdr:rowOff>95250</xdr:rowOff>
                  </from>
                  <to>
                    <xdr:col>15</xdr:col>
                    <xdr:colOff>546100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Drop Down 18">
              <controlPr defaultSize="0" autoLine="0" autoPict="0">
                <anchor moveWithCells="1">
                  <from>
                    <xdr:col>15</xdr:col>
                    <xdr:colOff>552450</xdr:colOff>
                    <xdr:row>103</xdr:row>
                    <xdr:rowOff>95250</xdr:rowOff>
                  </from>
                  <to>
                    <xdr:col>17</xdr:col>
                    <xdr:colOff>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Drop Down 19">
              <controlPr defaultSize="0" autoLine="0" autoPict="0">
                <anchor moveWithCells="1">
                  <from>
                    <xdr:col>11</xdr:col>
                    <xdr:colOff>69850</xdr:colOff>
                    <xdr:row>185</xdr:row>
                    <xdr:rowOff>114300</xdr:rowOff>
                  </from>
                  <to>
                    <xdr:col>12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Drop Down 20">
              <controlPr defaultSize="0" autoLine="0" autoPict="0">
                <anchor moveWithCells="1">
                  <from>
                    <xdr:col>12</xdr:col>
                    <xdr:colOff>12700</xdr:colOff>
                    <xdr:row>185</xdr:row>
                    <xdr:rowOff>114300</xdr:rowOff>
                  </from>
                  <to>
                    <xdr:col>13</xdr:col>
                    <xdr:colOff>31750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Drop Down 21">
              <controlPr defaultSize="0" autoLine="0" autoPict="0">
                <anchor moveWithCells="1">
                  <from>
                    <xdr:col>13</xdr:col>
                    <xdr:colOff>19050</xdr:colOff>
                    <xdr:row>185</xdr:row>
                    <xdr:rowOff>114300</xdr:rowOff>
                  </from>
                  <to>
                    <xdr:col>13</xdr:col>
                    <xdr:colOff>546100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Drop Down 22">
              <controlPr defaultSize="0" autoLine="0" autoPict="0">
                <anchor moveWithCells="1">
                  <from>
                    <xdr:col>14</xdr:col>
                    <xdr:colOff>0</xdr:colOff>
                    <xdr:row>185</xdr:row>
                    <xdr:rowOff>114300</xdr:rowOff>
                  </from>
                  <to>
                    <xdr:col>15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Drop Down 23">
              <controlPr defaultSize="0" autoLine="0" autoPict="0">
                <anchor moveWithCells="1">
                  <from>
                    <xdr:col>15</xdr:col>
                    <xdr:colOff>12700</xdr:colOff>
                    <xdr:row>185</xdr:row>
                    <xdr:rowOff>114300</xdr:rowOff>
                  </from>
                  <to>
                    <xdr:col>16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Drop Down 24">
              <controlPr defaultSize="0" autoLine="0" autoPict="0">
                <anchor moveWithCells="1">
                  <from>
                    <xdr:col>16</xdr:col>
                    <xdr:colOff>0</xdr:colOff>
                    <xdr:row>185</xdr:row>
                    <xdr:rowOff>114300</xdr:rowOff>
                  </from>
                  <to>
                    <xdr:col>17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Drop Down 25">
              <controlPr defaultSize="0" autoLine="0" autoPict="0">
                <anchor moveWithCells="1">
                  <from>
                    <xdr:col>11</xdr:col>
                    <xdr:colOff>0</xdr:colOff>
                    <xdr:row>336</xdr:row>
                    <xdr:rowOff>107950</xdr:rowOff>
                  </from>
                  <to>
                    <xdr:col>11</xdr:col>
                    <xdr:colOff>584200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Drop Down 26">
              <controlPr defaultSize="0" autoLine="0" autoPict="0">
                <anchor moveWithCells="1">
                  <from>
                    <xdr:col>11</xdr:col>
                    <xdr:colOff>584200</xdr:colOff>
                    <xdr:row>336</xdr:row>
                    <xdr:rowOff>107950</xdr:rowOff>
                  </from>
                  <to>
                    <xdr:col>13</xdr:col>
                    <xdr:colOff>19050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Drop Down 27">
              <controlPr defaultSize="0" autoLine="0" autoPict="0">
                <anchor moveWithCells="1">
                  <from>
                    <xdr:col>13</xdr:col>
                    <xdr:colOff>12700</xdr:colOff>
                    <xdr:row>336</xdr:row>
                    <xdr:rowOff>107950</xdr:rowOff>
                  </from>
                  <to>
                    <xdr:col>14</xdr:col>
                    <xdr:colOff>19050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Drop Down 28">
              <controlPr defaultSize="0" autoLine="0" autoPict="0">
                <anchor moveWithCells="1">
                  <from>
                    <xdr:col>14</xdr:col>
                    <xdr:colOff>0</xdr:colOff>
                    <xdr:row>336</xdr:row>
                    <xdr:rowOff>107950</xdr:rowOff>
                  </from>
                  <to>
                    <xdr:col>15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Drop Down 29">
              <controlPr defaultSize="0" autoLine="0" autoPict="0">
                <anchor moveWithCells="1">
                  <from>
                    <xdr:col>15</xdr:col>
                    <xdr:colOff>0</xdr:colOff>
                    <xdr:row>336</xdr:row>
                    <xdr:rowOff>107950</xdr:rowOff>
                  </from>
                  <to>
                    <xdr:col>15</xdr:col>
                    <xdr:colOff>552450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Drop Down 30">
              <controlPr defaultSize="0" autoLine="0" autoPict="0">
                <anchor moveWithCells="1">
                  <from>
                    <xdr:col>15</xdr:col>
                    <xdr:colOff>552450</xdr:colOff>
                    <xdr:row>336</xdr:row>
                    <xdr:rowOff>107950</xdr:rowOff>
                  </from>
                  <to>
                    <xdr:col>17</xdr:col>
                    <xdr:colOff>12700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Drop Down 31">
              <controlPr defaultSize="0" autoLine="0" autoPict="0">
                <anchor moveWithCells="1">
                  <from>
                    <xdr:col>11</xdr:col>
                    <xdr:colOff>38100</xdr:colOff>
                    <xdr:row>425</xdr:row>
                    <xdr:rowOff>88900</xdr:rowOff>
                  </from>
                  <to>
                    <xdr:col>11</xdr:col>
                    <xdr:colOff>584200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Drop Down 32">
              <controlPr defaultSize="0" autoLine="0" autoPict="0">
                <anchor moveWithCells="1">
                  <from>
                    <xdr:col>11</xdr:col>
                    <xdr:colOff>584200</xdr:colOff>
                    <xdr:row>425</xdr:row>
                    <xdr:rowOff>88900</xdr:rowOff>
                  </from>
                  <to>
                    <xdr:col>13</xdr:col>
                    <xdr:colOff>12700</xdr:colOff>
                    <xdr:row>427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Drop Down 33">
              <controlPr defaultSize="0" autoLine="0" autoPict="0">
                <anchor moveWithCells="1">
                  <from>
                    <xdr:col>13</xdr:col>
                    <xdr:colOff>0</xdr:colOff>
                    <xdr:row>425</xdr:row>
                    <xdr:rowOff>88900</xdr:rowOff>
                  </from>
                  <to>
                    <xdr:col>14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Drop Down 34">
              <controlPr defaultSize="0" autoLine="0" autoPict="0">
                <anchor moveWithCells="1">
                  <from>
                    <xdr:col>14</xdr:col>
                    <xdr:colOff>0</xdr:colOff>
                    <xdr:row>425</xdr:row>
                    <xdr:rowOff>88900</xdr:rowOff>
                  </from>
                  <to>
                    <xdr:col>15</xdr:col>
                    <xdr:colOff>12700</xdr:colOff>
                    <xdr:row>427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Drop Down 35">
              <controlPr defaultSize="0" autoLine="0" autoPict="0">
                <anchor moveWithCells="1">
                  <from>
                    <xdr:col>15</xdr:col>
                    <xdr:colOff>0</xdr:colOff>
                    <xdr:row>425</xdr:row>
                    <xdr:rowOff>88900</xdr:rowOff>
                  </from>
                  <to>
                    <xdr:col>16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Drop Down 36">
              <controlPr defaultSize="0" autoLine="0" autoPict="0">
                <anchor moveWithCells="1">
                  <from>
                    <xdr:col>16</xdr:col>
                    <xdr:colOff>0</xdr:colOff>
                    <xdr:row>425</xdr:row>
                    <xdr:rowOff>88900</xdr:rowOff>
                  </from>
                  <to>
                    <xdr:col>17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Drop Down 37">
              <controlPr defaultSize="0" autoLine="0" autoPict="0">
                <anchor moveWithCells="1">
                  <from>
                    <xdr:col>11</xdr:col>
                    <xdr:colOff>31750</xdr:colOff>
                    <xdr:row>460</xdr:row>
                    <xdr:rowOff>69850</xdr:rowOff>
                  </from>
                  <to>
                    <xdr:col>11</xdr:col>
                    <xdr:colOff>584200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Drop Down 38">
              <controlPr defaultSize="0" autoLine="0" autoPict="0">
                <anchor moveWithCells="1">
                  <from>
                    <xdr:col>11</xdr:col>
                    <xdr:colOff>584200</xdr:colOff>
                    <xdr:row>460</xdr:row>
                    <xdr:rowOff>69850</xdr:rowOff>
                  </from>
                  <to>
                    <xdr:col>13</xdr:col>
                    <xdr:colOff>31750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Drop Down 39">
              <controlPr defaultSize="0" autoLine="0" autoPict="0">
                <anchor moveWithCells="1">
                  <from>
                    <xdr:col>13</xdr:col>
                    <xdr:colOff>0</xdr:colOff>
                    <xdr:row>460</xdr:row>
                    <xdr:rowOff>69850</xdr:rowOff>
                  </from>
                  <to>
                    <xdr:col>14</xdr:col>
                    <xdr:colOff>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Drop Down 40">
              <controlPr defaultSize="0" autoLine="0" autoPict="0">
                <anchor moveWithCells="1">
                  <from>
                    <xdr:col>13</xdr:col>
                    <xdr:colOff>546100</xdr:colOff>
                    <xdr:row>460</xdr:row>
                    <xdr:rowOff>69850</xdr:rowOff>
                  </from>
                  <to>
                    <xdr:col>15</xdr:col>
                    <xdr:colOff>12700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Drop Down 41">
              <controlPr defaultSize="0" autoLine="0" autoPict="0">
                <anchor moveWithCells="1">
                  <from>
                    <xdr:col>15</xdr:col>
                    <xdr:colOff>0</xdr:colOff>
                    <xdr:row>460</xdr:row>
                    <xdr:rowOff>69850</xdr:rowOff>
                  </from>
                  <to>
                    <xdr:col>16</xdr:col>
                    <xdr:colOff>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Drop Down 42">
              <controlPr defaultSize="0" autoLine="0" autoPict="0">
                <anchor moveWithCells="1">
                  <from>
                    <xdr:col>16</xdr:col>
                    <xdr:colOff>0</xdr:colOff>
                    <xdr:row>460</xdr:row>
                    <xdr:rowOff>69850</xdr:rowOff>
                  </from>
                  <to>
                    <xdr:col>17</xdr:col>
                    <xdr:colOff>12700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Drop Down 43">
              <controlPr defaultSize="0" autoLine="0" autoPict="0">
                <anchor moveWithCells="1">
                  <from>
                    <xdr:col>15</xdr:col>
                    <xdr:colOff>0</xdr:colOff>
                    <xdr:row>859</xdr:row>
                    <xdr:rowOff>12700</xdr:rowOff>
                  </from>
                  <to>
                    <xdr:col>16</xdr:col>
                    <xdr:colOff>12700</xdr:colOff>
                    <xdr:row>860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1" name="Drop Down 125">
              <controlPr defaultSize="0" autoLine="0" autoPict="0">
                <anchor moveWithCells="1">
                  <from>
                    <xdr:col>10</xdr:col>
                    <xdr:colOff>400050</xdr:colOff>
                    <xdr:row>261</xdr:row>
                    <xdr:rowOff>107950</xdr:rowOff>
                  </from>
                  <to>
                    <xdr:col>11</xdr:col>
                    <xdr:colOff>584200</xdr:colOff>
                    <xdr:row>262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2" name="Drop Down 126">
              <controlPr defaultSize="0" autoLine="0" autoPict="0">
                <anchor moveWithCells="1">
                  <from>
                    <xdr:col>12</xdr:col>
                    <xdr:colOff>0</xdr:colOff>
                    <xdr:row>261</xdr:row>
                    <xdr:rowOff>107950</xdr:rowOff>
                  </from>
                  <to>
                    <xdr:col>13</xdr:col>
                    <xdr:colOff>19050</xdr:colOff>
                    <xdr:row>262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3" name="Drop Down 127">
              <controlPr defaultSize="0" autoLine="0" autoPict="0">
                <anchor moveWithCells="1">
                  <from>
                    <xdr:col>13</xdr:col>
                    <xdr:colOff>12700</xdr:colOff>
                    <xdr:row>261</xdr:row>
                    <xdr:rowOff>114300</xdr:rowOff>
                  </from>
                  <to>
                    <xdr:col>13</xdr:col>
                    <xdr:colOff>533400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4" name="Drop Down 128">
              <controlPr defaultSize="0" autoLine="0" autoPict="0">
                <anchor moveWithCells="1">
                  <from>
                    <xdr:col>14</xdr:col>
                    <xdr:colOff>12700</xdr:colOff>
                    <xdr:row>261</xdr:row>
                    <xdr:rowOff>114300</xdr:rowOff>
                  </from>
                  <to>
                    <xdr:col>15</xdr:col>
                    <xdr:colOff>12700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5" name="Drop Down 129">
              <controlPr defaultSize="0" autoLine="0" autoPict="0">
                <anchor moveWithCells="1">
                  <from>
                    <xdr:col>15</xdr:col>
                    <xdr:colOff>12700</xdr:colOff>
                    <xdr:row>261</xdr:row>
                    <xdr:rowOff>114300</xdr:rowOff>
                  </from>
                  <to>
                    <xdr:col>16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6" name="Drop Down 130">
              <controlPr defaultSize="0" autoLine="0" autoPict="0">
                <anchor moveWithCells="1">
                  <from>
                    <xdr:col>16</xdr:col>
                    <xdr:colOff>12700</xdr:colOff>
                    <xdr:row>261</xdr:row>
                    <xdr:rowOff>127000</xdr:rowOff>
                  </from>
                  <to>
                    <xdr:col>17</xdr:col>
                    <xdr:colOff>12700</xdr:colOff>
                    <xdr:row>263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7" name="Drop Down 151">
              <controlPr defaultSize="0" autoLine="0" autoPict="0">
                <anchor moveWithCells="1">
                  <from>
                    <xdr:col>11</xdr:col>
                    <xdr:colOff>31750</xdr:colOff>
                    <xdr:row>143</xdr:row>
                    <xdr:rowOff>95250</xdr:rowOff>
                  </from>
                  <to>
                    <xdr:col>11</xdr:col>
                    <xdr:colOff>571500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8" name="Drop Down 152">
              <controlPr defaultSize="0" autoLine="0" autoPict="0">
                <anchor moveWithCells="1">
                  <from>
                    <xdr:col>11</xdr:col>
                    <xdr:colOff>571500</xdr:colOff>
                    <xdr:row>143</xdr:row>
                    <xdr:rowOff>95250</xdr:rowOff>
                  </from>
                  <to>
                    <xdr:col>13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9" name="Drop Down 153">
              <controlPr defaultSize="0" autoLine="0" autoPict="0">
                <anchor moveWithCells="1">
                  <from>
                    <xdr:col>13</xdr:col>
                    <xdr:colOff>0</xdr:colOff>
                    <xdr:row>143</xdr:row>
                    <xdr:rowOff>95250</xdr:rowOff>
                  </from>
                  <to>
                    <xdr:col>13</xdr:col>
                    <xdr:colOff>546100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0" name="Drop Down 154">
              <controlPr defaultSize="0" autoLine="0" autoPict="0">
                <anchor moveWithCells="1">
                  <from>
                    <xdr:col>13</xdr:col>
                    <xdr:colOff>546100</xdr:colOff>
                    <xdr:row>143</xdr:row>
                    <xdr:rowOff>95250</xdr:rowOff>
                  </from>
                  <to>
                    <xdr:col>15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1" name="Drop Down 155">
              <controlPr defaultSize="0" autoLine="0" autoPict="0">
                <anchor moveWithCells="1">
                  <from>
                    <xdr:col>15</xdr:col>
                    <xdr:colOff>0</xdr:colOff>
                    <xdr:row>143</xdr:row>
                    <xdr:rowOff>95250</xdr:rowOff>
                  </from>
                  <to>
                    <xdr:col>15</xdr:col>
                    <xdr:colOff>546100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2" name="Drop Down 156">
              <controlPr defaultSize="0" autoLine="0" autoPict="0">
                <anchor moveWithCells="1">
                  <from>
                    <xdr:col>15</xdr:col>
                    <xdr:colOff>552450</xdr:colOff>
                    <xdr:row>143</xdr:row>
                    <xdr:rowOff>95250</xdr:rowOff>
                  </from>
                  <to>
                    <xdr:col>17</xdr:col>
                    <xdr:colOff>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3" name="Drop Down 235">
              <controlPr defaultSize="0" autoLine="0" autoPict="0">
                <anchor moveWithCells="1">
                  <from>
                    <xdr:col>11</xdr:col>
                    <xdr:colOff>69850</xdr:colOff>
                    <xdr:row>223</xdr:row>
                    <xdr:rowOff>107950</xdr:rowOff>
                  </from>
                  <to>
                    <xdr:col>11</xdr:col>
                    <xdr:colOff>584200</xdr:colOff>
                    <xdr:row>224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4" name="Drop Down 236">
              <controlPr defaultSize="0" autoLine="0" autoPict="0">
                <anchor moveWithCells="1">
                  <from>
                    <xdr:col>12</xdr:col>
                    <xdr:colOff>0</xdr:colOff>
                    <xdr:row>223</xdr:row>
                    <xdr:rowOff>107950</xdr:rowOff>
                  </from>
                  <to>
                    <xdr:col>13</xdr:col>
                    <xdr:colOff>19050</xdr:colOff>
                    <xdr:row>224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55" name="Drop Down 237">
              <controlPr defaultSize="0" autoLine="0" autoPict="0">
                <anchor moveWithCells="1">
                  <from>
                    <xdr:col>13</xdr:col>
                    <xdr:colOff>12700</xdr:colOff>
                    <xdr:row>223</xdr:row>
                    <xdr:rowOff>114300</xdr:rowOff>
                  </from>
                  <to>
                    <xdr:col>13</xdr:col>
                    <xdr:colOff>533400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56" name="Drop Down 238">
              <controlPr defaultSize="0" autoLine="0" autoPict="0">
                <anchor moveWithCells="1">
                  <from>
                    <xdr:col>14</xdr:col>
                    <xdr:colOff>12700</xdr:colOff>
                    <xdr:row>223</xdr:row>
                    <xdr:rowOff>114300</xdr:rowOff>
                  </from>
                  <to>
                    <xdr:col>15</xdr:col>
                    <xdr:colOff>12700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57" name="Drop Down 239">
              <controlPr defaultSize="0" autoLine="0" autoPict="0">
                <anchor moveWithCells="1">
                  <from>
                    <xdr:col>15</xdr:col>
                    <xdr:colOff>12700</xdr:colOff>
                    <xdr:row>223</xdr:row>
                    <xdr:rowOff>114300</xdr:rowOff>
                  </from>
                  <to>
                    <xdr:col>16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58" name="Drop Down 240">
              <controlPr defaultSize="0" autoLine="0" autoPict="0">
                <anchor moveWithCells="1">
                  <from>
                    <xdr:col>16</xdr:col>
                    <xdr:colOff>12700</xdr:colOff>
                    <xdr:row>223</xdr:row>
                    <xdr:rowOff>107950</xdr:rowOff>
                  </from>
                  <to>
                    <xdr:col>17</xdr:col>
                    <xdr:colOff>12700</xdr:colOff>
                    <xdr:row>224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9" r:id="rId59" name="Drop Down 1533">
              <controlPr defaultSize="0" autoLine="0" autoPict="0">
                <anchor moveWithCells="1">
                  <from>
                    <xdr:col>9</xdr:col>
                    <xdr:colOff>603250</xdr:colOff>
                    <xdr:row>69</xdr:row>
                    <xdr:rowOff>95250</xdr:rowOff>
                  </from>
                  <to>
                    <xdr:col>11</xdr:col>
                    <xdr:colOff>50800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1" r:id="rId60" name="Drop Down 1535">
              <controlPr defaultSize="0" autoLine="0" autoPict="0">
                <anchor moveWithCells="1">
                  <from>
                    <xdr:col>9</xdr:col>
                    <xdr:colOff>603250</xdr:colOff>
                    <xdr:row>103</xdr:row>
                    <xdr:rowOff>107950</xdr:rowOff>
                  </from>
                  <to>
                    <xdr:col>11</xdr:col>
                    <xdr:colOff>38100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2" r:id="rId61" name="Drop Down 1536">
              <controlPr defaultSize="0" autoLine="0" autoPict="0">
                <anchor moveWithCells="1">
                  <from>
                    <xdr:col>9</xdr:col>
                    <xdr:colOff>641350</xdr:colOff>
                    <xdr:row>143</xdr:row>
                    <xdr:rowOff>95250</xdr:rowOff>
                  </from>
                  <to>
                    <xdr:col>11</xdr:col>
                    <xdr:colOff>50800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3" r:id="rId62" name="Drop Down 1537">
              <controlPr defaultSize="0" autoLine="0" autoPict="0">
                <anchor moveWithCells="1">
                  <from>
                    <xdr:col>9</xdr:col>
                    <xdr:colOff>641350</xdr:colOff>
                    <xdr:row>185</xdr:row>
                    <xdr:rowOff>114300</xdr:rowOff>
                  </from>
                  <to>
                    <xdr:col>11</xdr:col>
                    <xdr:colOff>69850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5" r:id="rId63" name="Drop Down 1539">
              <controlPr defaultSize="0" autoLine="0" autoPict="0">
                <anchor moveWithCells="1">
                  <from>
                    <xdr:col>9</xdr:col>
                    <xdr:colOff>609600</xdr:colOff>
                    <xdr:row>223</xdr:row>
                    <xdr:rowOff>107950</xdr:rowOff>
                  </from>
                  <to>
                    <xdr:col>11</xdr:col>
                    <xdr:colOff>50800</xdr:colOff>
                    <xdr:row>224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6" r:id="rId64" name="Drop Down 1540">
              <controlPr defaultSize="0" autoLine="0" autoPict="0">
                <anchor moveWithCells="1">
                  <from>
                    <xdr:col>9</xdr:col>
                    <xdr:colOff>603250</xdr:colOff>
                    <xdr:row>261</xdr:row>
                    <xdr:rowOff>114300</xdr:rowOff>
                  </from>
                  <to>
                    <xdr:col>10</xdr:col>
                    <xdr:colOff>400050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7" r:id="rId65" name="Drop Down 1541">
              <controlPr defaultSize="0" autoLine="0" autoPict="0">
                <anchor moveWithCells="1">
                  <from>
                    <xdr:col>9</xdr:col>
                    <xdr:colOff>647700</xdr:colOff>
                    <xdr:row>425</xdr:row>
                    <xdr:rowOff>88900</xdr:rowOff>
                  </from>
                  <to>
                    <xdr:col>11</xdr:col>
                    <xdr:colOff>31750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" r:id="rId66" name="Drop Down 1544">
              <controlPr defaultSize="0" autoLine="0" autoPict="0">
                <anchor moveWithCells="1">
                  <from>
                    <xdr:col>9</xdr:col>
                    <xdr:colOff>603250</xdr:colOff>
                    <xdr:row>460</xdr:row>
                    <xdr:rowOff>69850</xdr:rowOff>
                  </from>
                  <to>
                    <xdr:col>11</xdr:col>
                    <xdr:colOff>19050</xdr:colOff>
                    <xdr:row>461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" r:id="rId67" name="Drop Down 1549">
              <controlPr defaultSize="0" autoLine="0" autoPict="0">
                <anchor moveWithCells="1">
                  <from>
                    <xdr:col>7</xdr:col>
                    <xdr:colOff>0</xdr:colOff>
                    <xdr:row>880</xdr:row>
                    <xdr:rowOff>12700</xdr:rowOff>
                  </from>
                  <to>
                    <xdr:col>7</xdr:col>
                    <xdr:colOff>514350</xdr:colOff>
                    <xdr:row>881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" r:id="rId68" name="Drop Down 1550">
              <controlPr defaultSize="0" autoLine="0" autoPict="0">
                <anchor moveWithCells="1">
                  <from>
                    <xdr:col>7</xdr:col>
                    <xdr:colOff>0</xdr:colOff>
                    <xdr:row>881</xdr:row>
                    <xdr:rowOff>12700</xdr:rowOff>
                  </from>
                  <to>
                    <xdr:col>7</xdr:col>
                    <xdr:colOff>514350</xdr:colOff>
                    <xdr:row>882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" r:id="rId69" name="Drop Down 1551">
              <controlPr defaultSize="0" autoLine="0" autoPict="0">
                <anchor moveWithCells="1">
                  <from>
                    <xdr:col>7</xdr:col>
                    <xdr:colOff>0</xdr:colOff>
                    <xdr:row>882</xdr:row>
                    <xdr:rowOff>12700</xdr:rowOff>
                  </from>
                  <to>
                    <xdr:col>7</xdr:col>
                    <xdr:colOff>514350</xdr:colOff>
                    <xdr:row>883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" r:id="rId70" name="Drop Down 1552">
              <controlPr defaultSize="0" autoLine="0" autoPict="0">
                <anchor moveWithCells="1">
                  <from>
                    <xdr:col>7</xdr:col>
                    <xdr:colOff>0</xdr:colOff>
                    <xdr:row>883</xdr:row>
                    <xdr:rowOff>12700</xdr:rowOff>
                  </from>
                  <to>
                    <xdr:col>7</xdr:col>
                    <xdr:colOff>514350</xdr:colOff>
                    <xdr:row>884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" r:id="rId71" name="Drop Down 1553">
              <controlPr defaultSize="0" autoLine="0" autoPict="0">
                <anchor moveWithCells="1">
                  <from>
                    <xdr:col>7</xdr:col>
                    <xdr:colOff>0</xdr:colOff>
                    <xdr:row>884</xdr:row>
                    <xdr:rowOff>12700</xdr:rowOff>
                  </from>
                  <to>
                    <xdr:col>7</xdr:col>
                    <xdr:colOff>514350</xdr:colOff>
                    <xdr:row>885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" r:id="rId72" name="Drop Down 1554">
              <controlPr defaultSize="0" autoLine="0" autoPict="0">
                <anchor moveWithCells="1">
                  <from>
                    <xdr:col>7</xdr:col>
                    <xdr:colOff>0</xdr:colOff>
                    <xdr:row>885</xdr:row>
                    <xdr:rowOff>12700</xdr:rowOff>
                  </from>
                  <to>
                    <xdr:col>7</xdr:col>
                    <xdr:colOff>514350</xdr:colOff>
                    <xdr:row>886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" r:id="rId73" name="Drop Down 1555">
              <controlPr defaultSize="0" autoLine="0" autoPict="0">
                <anchor moveWithCells="1">
                  <from>
                    <xdr:col>7</xdr:col>
                    <xdr:colOff>0</xdr:colOff>
                    <xdr:row>886</xdr:row>
                    <xdr:rowOff>12700</xdr:rowOff>
                  </from>
                  <to>
                    <xdr:col>7</xdr:col>
                    <xdr:colOff>514350</xdr:colOff>
                    <xdr:row>887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" r:id="rId74" name="Drop Down 1556">
              <controlPr defaultSize="0" autoLine="0" autoPict="0">
                <anchor moveWithCells="1">
                  <from>
                    <xdr:col>7</xdr:col>
                    <xdr:colOff>0</xdr:colOff>
                    <xdr:row>887</xdr:row>
                    <xdr:rowOff>12700</xdr:rowOff>
                  </from>
                  <to>
                    <xdr:col>7</xdr:col>
                    <xdr:colOff>514350</xdr:colOff>
                    <xdr:row>888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" r:id="rId75" name="Drop Down 1557">
              <controlPr defaultSize="0" autoLine="0" autoPict="0">
                <anchor moveWithCells="1">
                  <from>
                    <xdr:col>7</xdr:col>
                    <xdr:colOff>0</xdr:colOff>
                    <xdr:row>888</xdr:row>
                    <xdr:rowOff>12700</xdr:rowOff>
                  </from>
                  <to>
                    <xdr:col>7</xdr:col>
                    <xdr:colOff>514350</xdr:colOff>
                    <xdr:row>889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" r:id="rId76" name="Drop Down 1558">
              <controlPr defaultSize="0" autoLine="0" autoPict="0">
                <anchor moveWithCells="1">
                  <from>
                    <xdr:col>7</xdr:col>
                    <xdr:colOff>0</xdr:colOff>
                    <xdr:row>889</xdr:row>
                    <xdr:rowOff>12700</xdr:rowOff>
                  </from>
                  <to>
                    <xdr:col>7</xdr:col>
                    <xdr:colOff>514350</xdr:colOff>
                    <xdr:row>890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" r:id="rId77" name="Drop Down 1559">
              <controlPr defaultSize="0" autoLine="0" autoPict="0">
                <anchor moveWithCells="1">
                  <from>
                    <xdr:col>7</xdr:col>
                    <xdr:colOff>0</xdr:colOff>
                    <xdr:row>890</xdr:row>
                    <xdr:rowOff>12700</xdr:rowOff>
                  </from>
                  <to>
                    <xdr:col>7</xdr:col>
                    <xdr:colOff>514350</xdr:colOff>
                    <xdr:row>891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" r:id="rId78" name="Drop Down 1560">
              <controlPr defaultSize="0" autoLine="0" autoPict="0">
                <anchor moveWithCells="1">
                  <from>
                    <xdr:col>7</xdr:col>
                    <xdr:colOff>0</xdr:colOff>
                    <xdr:row>891</xdr:row>
                    <xdr:rowOff>12700</xdr:rowOff>
                  </from>
                  <to>
                    <xdr:col>7</xdr:col>
                    <xdr:colOff>514350</xdr:colOff>
                    <xdr:row>892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" r:id="rId79" name="Drop Down 1561">
              <controlPr defaultSize="0" autoLine="0" autoPict="0">
                <anchor moveWithCells="1">
                  <from>
                    <xdr:col>7</xdr:col>
                    <xdr:colOff>0</xdr:colOff>
                    <xdr:row>892</xdr:row>
                    <xdr:rowOff>12700</xdr:rowOff>
                  </from>
                  <to>
                    <xdr:col>7</xdr:col>
                    <xdr:colOff>514350</xdr:colOff>
                    <xdr:row>893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" r:id="rId80" name="Drop Down 1562">
              <controlPr defaultSize="0" autoLine="0" autoPict="0">
                <anchor moveWithCells="1">
                  <from>
                    <xdr:col>7</xdr:col>
                    <xdr:colOff>0</xdr:colOff>
                    <xdr:row>893</xdr:row>
                    <xdr:rowOff>12700</xdr:rowOff>
                  </from>
                  <to>
                    <xdr:col>7</xdr:col>
                    <xdr:colOff>514350</xdr:colOff>
                    <xdr:row>894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" r:id="rId81" name="Drop Down 1563">
              <controlPr defaultSize="0" autoLine="0" autoPict="0">
                <anchor moveWithCells="1">
                  <from>
                    <xdr:col>7</xdr:col>
                    <xdr:colOff>0</xdr:colOff>
                    <xdr:row>894</xdr:row>
                    <xdr:rowOff>12700</xdr:rowOff>
                  </from>
                  <to>
                    <xdr:col>7</xdr:col>
                    <xdr:colOff>514350</xdr:colOff>
                    <xdr:row>895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0" r:id="rId82" name="Drop Down 1564">
              <controlPr defaultSize="0" autoLine="0" autoPict="0">
                <anchor moveWithCells="1">
                  <from>
                    <xdr:col>7</xdr:col>
                    <xdr:colOff>0</xdr:colOff>
                    <xdr:row>895</xdr:row>
                    <xdr:rowOff>12700</xdr:rowOff>
                  </from>
                  <to>
                    <xdr:col>7</xdr:col>
                    <xdr:colOff>514350</xdr:colOff>
                    <xdr:row>896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1" r:id="rId83" name="Drop Down 1565">
              <controlPr defaultSize="0" autoLine="0" autoPict="0">
                <anchor moveWithCells="1">
                  <from>
                    <xdr:col>7</xdr:col>
                    <xdr:colOff>0</xdr:colOff>
                    <xdr:row>896</xdr:row>
                    <xdr:rowOff>12700</xdr:rowOff>
                  </from>
                  <to>
                    <xdr:col>7</xdr:col>
                    <xdr:colOff>514350</xdr:colOff>
                    <xdr:row>897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2" r:id="rId84" name="Drop Down 1566">
              <controlPr defaultSize="0" autoLine="0" autoPict="0">
                <anchor moveWithCells="1">
                  <from>
                    <xdr:col>7</xdr:col>
                    <xdr:colOff>0</xdr:colOff>
                    <xdr:row>897</xdr:row>
                    <xdr:rowOff>12700</xdr:rowOff>
                  </from>
                  <to>
                    <xdr:col>7</xdr:col>
                    <xdr:colOff>514350</xdr:colOff>
                    <xdr:row>898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3" r:id="rId85" name="Drop Down 1567">
              <controlPr defaultSize="0" autoLine="0" autoPict="0">
                <anchor moveWithCells="1">
                  <from>
                    <xdr:col>15</xdr:col>
                    <xdr:colOff>31750</xdr:colOff>
                    <xdr:row>880</xdr:row>
                    <xdr:rowOff>12700</xdr:rowOff>
                  </from>
                  <to>
                    <xdr:col>15</xdr:col>
                    <xdr:colOff>546100</xdr:colOff>
                    <xdr:row>881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4" r:id="rId86" name="Drop Down 1568">
              <controlPr defaultSize="0" autoLine="0" autoPict="0">
                <anchor moveWithCells="1">
                  <from>
                    <xdr:col>15</xdr:col>
                    <xdr:colOff>31750</xdr:colOff>
                    <xdr:row>881</xdr:row>
                    <xdr:rowOff>12700</xdr:rowOff>
                  </from>
                  <to>
                    <xdr:col>15</xdr:col>
                    <xdr:colOff>546100</xdr:colOff>
                    <xdr:row>882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5" r:id="rId87" name="Drop Down 1569">
              <controlPr defaultSize="0" autoLine="0" autoPict="0">
                <anchor moveWithCells="1">
                  <from>
                    <xdr:col>15</xdr:col>
                    <xdr:colOff>31750</xdr:colOff>
                    <xdr:row>882</xdr:row>
                    <xdr:rowOff>12700</xdr:rowOff>
                  </from>
                  <to>
                    <xdr:col>15</xdr:col>
                    <xdr:colOff>546100</xdr:colOff>
                    <xdr:row>883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6" r:id="rId88" name="Drop Down 1570">
              <controlPr defaultSize="0" autoLine="0" autoPict="0">
                <anchor moveWithCells="1">
                  <from>
                    <xdr:col>15</xdr:col>
                    <xdr:colOff>31750</xdr:colOff>
                    <xdr:row>883</xdr:row>
                    <xdr:rowOff>12700</xdr:rowOff>
                  </from>
                  <to>
                    <xdr:col>15</xdr:col>
                    <xdr:colOff>546100</xdr:colOff>
                    <xdr:row>884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7" r:id="rId89" name="Drop Down 1571">
              <controlPr defaultSize="0" autoLine="0" autoPict="0">
                <anchor moveWithCells="1">
                  <from>
                    <xdr:col>15</xdr:col>
                    <xdr:colOff>31750</xdr:colOff>
                    <xdr:row>884</xdr:row>
                    <xdr:rowOff>12700</xdr:rowOff>
                  </from>
                  <to>
                    <xdr:col>15</xdr:col>
                    <xdr:colOff>546100</xdr:colOff>
                    <xdr:row>885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8" r:id="rId90" name="Drop Down 1572">
              <controlPr defaultSize="0" autoLine="0" autoPict="0">
                <anchor moveWithCells="1">
                  <from>
                    <xdr:col>15</xdr:col>
                    <xdr:colOff>31750</xdr:colOff>
                    <xdr:row>885</xdr:row>
                    <xdr:rowOff>12700</xdr:rowOff>
                  </from>
                  <to>
                    <xdr:col>15</xdr:col>
                    <xdr:colOff>546100</xdr:colOff>
                    <xdr:row>886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9" r:id="rId91" name="Drop Down 1573">
              <controlPr defaultSize="0" autoLine="0" autoPict="0">
                <anchor moveWithCells="1">
                  <from>
                    <xdr:col>15</xdr:col>
                    <xdr:colOff>31750</xdr:colOff>
                    <xdr:row>886</xdr:row>
                    <xdr:rowOff>12700</xdr:rowOff>
                  </from>
                  <to>
                    <xdr:col>15</xdr:col>
                    <xdr:colOff>546100</xdr:colOff>
                    <xdr:row>887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0" r:id="rId92" name="Drop Down 1574">
              <controlPr defaultSize="0" autoLine="0" autoPict="0">
                <anchor moveWithCells="1">
                  <from>
                    <xdr:col>15</xdr:col>
                    <xdr:colOff>31750</xdr:colOff>
                    <xdr:row>887</xdr:row>
                    <xdr:rowOff>12700</xdr:rowOff>
                  </from>
                  <to>
                    <xdr:col>15</xdr:col>
                    <xdr:colOff>546100</xdr:colOff>
                    <xdr:row>888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1" r:id="rId93" name="Drop Down 1575">
              <controlPr defaultSize="0" autoLine="0" autoPict="0">
                <anchor moveWithCells="1">
                  <from>
                    <xdr:col>15</xdr:col>
                    <xdr:colOff>31750</xdr:colOff>
                    <xdr:row>888</xdr:row>
                    <xdr:rowOff>12700</xdr:rowOff>
                  </from>
                  <to>
                    <xdr:col>15</xdr:col>
                    <xdr:colOff>546100</xdr:colOff>
                    <xdr:row>889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2" r:id="rId94" name="Drop Down 1576">
              <controlPr defaultSize="0" autoLine="0" autoPict="0">
                <anchor moveWithCells="1">
                  <from>
                    <xdr:col>15</xdr:col>
                    <xdr:colOff>31750</xdr:colOff>
                    <xdr:row>889</xdr:row>
                    <xdr:rowOff>12700</xdr:rowOff>
                  </from>
                  <to>
                    <xdr:col>15</xdr:col>
                    <xdr:colOff>546100</xdr:colOff>
                    <xdr:row>890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3" r:id="rId95" name="Drop Down 1577">
              <controlPr defaultSize="0" autoLine="0" autoPict="0">
                <anchor moveWithCells="1">
                  <from>
                    <xdr:col>15</xdr:col>
                    <xdr:colOff>31750</xdr:colOff>
                    <xdr:row>890</xdr:row>
                    <xdr:rowOff>12700</xdr:rowOff>
                  </from>
                  <to>
                    <xdr:col>15</xdr:col>
                    <xdr:colOff>546100</xdr:colOff>
                    <xdr:row>891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4" r:id="rId96" name="Drop Down 1578">
              <controlPr defaultSize="0" autoLine="0" autoPict="0">
                <anchor moveWithCells="1">
                  <from>
                    <xdr:col>15</xdr:col>
                    <xdr:colOff>31750</xdr:colOff>
                    <xdr:row>891</xdr:row>
                    <xdr:rowOff>12700</xdr:rowOff>
                  </from>
                  <to>
                    <xdr:col>15</xdr:col>
                    <xdr:colOff>546100</xdr:colOff>
                    <xdr:row>892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5" r:id="rId97" name="Drop Down 1579">
              <controlPr defaultSize="0" autoLine="0" autoPict="0">
                <anchor moveWithCells="1">
                  <from>
                    <xdr:col>15</xdr:col>
                    <xdr:colOff>31750</xdr:colOff>
                    <xdr:row>892</xdr:row>
                    <xdr:rowOff>12700</xdr:rowOff>
                  </from>
                  <to>
                    <xdr:col>15</xdr:col>
                    <xdr:colOff>546100</xdr:colOff>
                    <xdr:row>893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6" r:id="rId98" name="Drop Down 1580">
              <controlPr defaultSize="0" autoLine="0" autoPict="0">
                <anchor moveWithCells="1">
                  <from>
                    <xdr:col>15</xdr:col>
                    <xdr:colOff>31750</xdr:colOff>
                    <xdr:row>893</xdr:row>
                    <xdr:rowOff>12700</xdr:rowOff>
                  </from>
                  <to>
                    <xdr:col>15</xdr:col>
                    <xdr:colOff>546100</xdr:colOff>
                    <xdr:row>894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7" r:id="rId99" name="Drop Down 1581">
              <controlPr defaultSize="0" autoLine="0" autoPict="0">
                <anchor moveWithCells="1">
                  <from>
                    <xdr:col>15</xdr:col>
                    <xdr:colOff>31750</xdr:colOff>
                    <xdr:row>894</xdr:row>
                    <xdr:rowOff>12700</xdr:rowOff>
                  </from>
                  <to>
                    <xdr:col>15</xdr:col>
                    <xdr:colOff>546100</xdr:colOff>
                    <xdr:row>895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8" r:id="rId100" name="Drop Down 1582">
              <controlPr defaultSize="0" autoLine="0" autoPict="0">
                <anchor moveWithCells="1">
                  <from>
                    <xdr:col>15</xdr:col>
                    <xdr:colOff>31750</xdr:colOff>
                    <xdr:row>895</xdr:row>
                    <xdr:rowOff>12700</xdr:rowOff>
                  </from>
                  <to>
                    <xdr:col>15</xdr:col>
                    <xdr:colOff>546100</xdr:colOff>
                    <xdr:row>896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9" r:id="rId101" name="Drop Down 1583">
              <controlPr defaultSize="0" autoLine="0" autoPict="0">
                <anchor moveWithCells="1">
                  <from>
                    <xdr:col>15</xdr:col>
                    <xdr:colOff>31750</xdr:colOff>
                    <xdr:row>896</xdr:row>
                    <xdr:rowOff>12700</xdr:rowOff>
                  </from>
                  <to>
                    <xdr:col>15</xdr:col>
                    <xdr:colOff>546100</xdr:colOff>
                    <xdr:row>897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0" r:id="rId102" name="Drop Down 1584">
              <controlPr defaultSize="0" autoLine="0" autoPict="0">
                <anchor moveWithCells="1">
                  <from>
                    <xdr:col>15</xdr:col>
                    <xdr:colOff>31750</xdr:colOff>
                    <xdr:row>897</xdr:row>
                    <xdr:rowOff>12700</xdr:rowOff>
                  </from>
                  <to>
                    <xdr:col>15</xdr:col>
                    <xdr:colOff>546100</xdr:colOff>
                    <xdr:row>898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ul6"/>
  <dimension ref="A1:R35"/>
  <sheetViews>
    <sheetView showGridLines="0" zoomScaleNormal="100" workbookViewId="0">
      <selection activeCell="I1" sqref="I1"/>
    </sheetView>
  </sheetViews>
  <sheetFormatPr defaultRowHeight="12.5" x14ac:dyDescent="0.25"/>
  <cols>
    <col min="2" max="14" width="7.453125" customWidth="1"/>
    <col min="15" max="15" width="9" customWidth="1"/>
    <col min="16" max="16" width="6.26953125" customWidth="1"/>
    <col min="17" max="17" width="9.453125" bestFit="1" customWidth="1"/>
    <col min="18" max="18" width="6.26953125" customWidth="1"/>
  </cols>
  <sheetData>
    <row r="1" spans="1:18" ht="15.5" x14ac:dyDescent="0.35">
      <c r="I1" s="235" t="s">
        <v>219</v>
      </c>
      <c r="J1" s="235"/>
    </row>
    <row r="2" spans="1:18" ht="13.5" thickBot="1" x14ac:dyDescent="0.35">
      <c r="A2" s="90" t="s">
        <v>353</v>
      </c>
      <c r="B2" s="90"/>
      <c r="C2" s="31"/>
      <c r="D2" s="90" t="s">
        <v>94</v>
      </c>
      <c r="E2" s="31"/>
      <c r="F2" s="31"/>
    </row>
    <row r="4" spans="1:18" x14ac:dyDescent="0.25">
      <c r="B4" t="s">
        <v>95</v>
      </c>
      <c r="O4" s="149"/>
    </row>
    <row r="5" spans="1:18" x14ac:dyDescent="0.25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300"/>
      <c r="O5" s="819"/>
      <c r="P5" s="103" t="s">
        <v>96</v>
      </c>
      <c r="Q5" s="46" t="s">
        <v>97</v>
      </c>
      <c r="R5" s="110" t="s">
        <v>98</v>
      </c>
    </row>
    <row r="6" spans="1:18" x14ac:dyDescent="0.25">
      <c r="A6" s="78">
        <v>32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820"/>
      <c r="P6" s="821">
        <f>SUM(B6:O6)</f>
        <v>0</v>
      </c>
      <c r="Q6" s="317"/>
      <c r="R6" s="133">
        <f>P6-Q6</f>
        <v>0</v>
      </c>
    </row>
    <row r="7" spans="1:18" x14ac:dyDescent="0.25">
      <c r="A7" s="78">
        <v>50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820"/>
      <c r="P7" s="821">
        <f t="shared" ref="P7:P16" si="0">SUM(B7:O7)</f>
        <v>0</v>
      </c>
      <c r="Q7" s="317"/>
      <c r="R7" s="133">
        <f t="shared" ref="R7:R16" si="1">P7-Q7</f>
        <v>0</v>
      </c>
    </row>
    <row r="8" spans="1:18" x14ac:dyDescent="0.25">
      <c r="A8" s="78">
        <v>75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820"/>
      <c r="P8" s="821">
        <f t="shared" si="0"/>
        <v>0</v>
      </c>
      <c r="Q8" s="317"/>
      <c r="R8" s="133">
        <f t="shared" si="1"/>
        <v>0</v>
      </c>
    </row>
    <row r="9" spans="1:18" x14ac:dyDescent="0.25">
      <c r="A9" s="78">
        <v>110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820"/>
      <c r="P9" s="821">
        <f t="shared" si="0"/>
        <v>0</v>
      </c>
      <c r="Q9" s="317"/>
      <c r="R9" s="133">
        <f t="shared" si="1"/>
        <v>0</v>
      </c>
    </row>
    <row r="10" spans="1:18" x14ac:dyDescent="0.25">
      <c r="A10" s="78">
        <v>160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820"/>
      <c r="P10" s="821">
        <f t="shared" si="0"/>
        <v>0</v>
      </c>
      <c r="Q10" s="317"/>
      <c r="R10" s="133">
        <f t="shared" si="1"/>
        <v>0</v>
      </c>
    </row>
    <row r="11" spans="1:18" x14ac:dyDescent="0.25">
      <c r="A11" s="78">
        <v>200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820"/>
      <c r="P11" s="821">
        <f t="shared" si="0"/>
        <v>0</v>
      </c>
      <c r="Q11" s="317"/>
      <c r="R11" s="133">
        <f t="shared" si="1"/>
        <v>0</v>
      </c>
    </row>
    <row r="12" spans="1:18" x14ac:dyDescent="0.25">
      <c r="A12" s="78">
        <v>250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820"/>
      <c r="P12" s="821">
        <f t="shared" si="0"/>
        <v>0</v>
      </c>
      <c r="Q12" s="317"/>
      <c r="R12" s="133">
        <f t="shared" si="1"/>
        <v>0</v>
      </c>
    </row>
    <row r="13" spans="1:18" x14ac:dyDescent="0.25">
      <c r="A13" s="78">
        <v>315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820"/>
      <c r="P13" s="821">
        <f t="shared" si="0"/>
        <v>0</v>
      </c>
      <c r="Q13" s="317"/>
      <c r="R13" s="133">
        <f t="shared" si="1"/>
        <v>0</v>
      </c>
    </row>
    <row r="14" spans="1:18" x14ac:dyDescent="0.25">
      <c r="A14" s="78">
        <v>400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820"/>
      <c r="P14" s="821">
        <f t="shared" si="0"/>
        <v>0</v>
      </c>
      <c r="Q14" s="317"/>
      <c r="R14" s="133">
        <f t="shared" si="1"/>
        <v>0</v>
      </c>
    </row>
    <row r="15" spans="1:18" x14ac:dyDescent="0.25">
      <c r="A15" s="78">
        <v>500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820"/>
      <c r="P15" s="821">
        <f t="shared" si="0"/>
        <v>0</v>
      </c>
      <c r="Q15" s="317"/>
      <c r="R15" s="133">
        <f t="shared" si="1"/>
        <v>0</v>
      </c>
    </row>
    <row r="16" spans="1:18" x14ac:dyDescent="0.25">
      <c r="A16" s="78">
        <v>630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820"/>
      <c r="P16" s="821">
        <f t="shared" si="0"/>
        <v>0</v>
      </c>
      <c r="Q16" s="317"/>
      <c r="R16" s="133">
        <f t="shared" si="1"/>
        <v>0</v>
      </c>
    </row>
    <row r="21" spans="1:18" ht="13.5" thickBot="1" x14ac:dyDescent="0.35">
      <c r="A21" s="90" t="s">
        <v>353</v>
      </c>
      <c r="B21" s="90"/>
      <c r="C21" s="31"/>
      <c r="D21" s="90" t="s">
        <v>99</v>
      </c>
      <c r="E21" s="31"/>
    </row>
    <row r="23" spans="1:18" x14ac:dyDescent="0.25">
      <c r="B23" t="s">
        <v>95</v>
      </c>
    </row>
    <row r="24" spans="1:18" ht="12.75" customHeight="1" x14ac:dyDescent="0.25">
      <c r="A24" s="24" t="s">
        <v>24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24" t="s">
        <v>96</v>
      </c>
      <c r="Q24" s="46" t="s">
        <v>97</v>
      </c>
      <c r="R24" s="110" t="s">
        <v>98</v>
      </c>
    </row>
    <row r="25" spans="1:18" x14ac:dyDescent="0.25">
      <c r="A25" s="78">
        <v>32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337"/>
      <c r="P25" s="133">
        <f>SUM(B25:O25)</f>
        <v>0</v>
      </c>
      <c r="Q25" s="317"/>
      <c r="R25" s="133">
        <f>P25-Q25</f>
        <v>0</v>
      </c>
    </row>
    <row r="26" spans="1:18" x14ac:dyDescent="0.25">
      <c r="A26" s="78">
        <v>50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133">
        <f>SUM(B26:O26)</f>
        <v>0</v>
      </c>
      <c r="Q26" s="317"/>
      <c r="R26" s="133">
        <f t="shared" ref="R26:R35" si="2">P26-Q26</f>
        <v>0</v>
      </c>
    </row>
    <row r="27" spans="1:18" x14ac:dyDescent="0.25">
      <c r="A27" s="78">
        <v>75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133">
        <f t="shared" ref="P27:P35" si="3">SUM(B27:O27)</f>
        <v>0</v>
      </c>
      <c r="Q27" s="317"/>
      <c r="R27" s="133">
        <f t="shared" si="2"/>
        <v>0</v>
      </c>
    </row>
    <row r="28" spans="1:18" x14ac:dyDescent="0.25">
      <c r="A28" s="78">
        <v>110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133">
        <f t="shared" si="3"/>
        <v>0</v>
      </c>
      <c r="Q28" s="317"/>
      <c r="R28" s="133">
        <f t="shared" si="2"/>
        <v>0</v>
      </c>
    </row>
    <row r="29" spans="1:18" x14ac:dyDescent="0.25">
      <c r="A29" s="78">
        <v>160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133">
        <f t="shared" si="3"/>
        <v>0</v>
      </c>
      <c r="Q29" s="317"/>
      <c r="R29" s="133">
        <f t="shared" si="2"/>
        <v>0</v>
      </c>
    </row>
    <row r="30" spans="1:18" x14ac:dyDescent="0.25">
      <c r="A30" s="78">
        <v>200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133">
        <f t="shared" si="3"/>
        <v>0</v>
      </c>
      <c r="Q30" s="317"/>
      <c r="R30" s="133">
        <f t="shared" si="2"/>
        <v>0</v>
      </c>
    </row>
    <row r="31" spans="1:18" x14ac:dyDescent="0.25">
      <c r="A31" s="78">
        <v>250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133">
        <f t="shared" si="3"/>
        <v>0</v>
      </c>
      <c r="Q31" s="317"/>
      <c r="R31" s="133">
        <f t="shared" si="2"/>
        <v>0</v>
      </c>
    </row>
    <row r="32" spans="1:18" x14ac:dyDescent="0.25">
      <c r="A32" s="78">
        <v>315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133">
        <f t="shared" si="3"/>
        <v>0</v>
      </c>
      <c r="Q32" s="317"/>
      <c r="R32" s="133">
        <f t="shared" si="2"/>
        <v>0</v>
      </c>
    </row>
    <row r="33" spans="1:18" x14ac:dyDescent="0.25">
      <c r="A33" s="78">
        <v>400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133">
        <f t="shared" si="3"/>
        <v>0</v>
      </c>
      <c r="Q33" s="317"/>
      <c r="R33" s="133">
        <f t="shared" si="2"/>
        <v>0</v>
      </c>
    </row>
    <row r="34" spans="1:18" x14ac:dyDescent="0.25">
      <c r="A34" s="78">
        <v>500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133">
        <f t="shared" si="3"/>
        <v>0</v>
      </c>
      <c r="Q34" s="317"/>
      <c r="R34" s="133">
        <f t="shared" si="2"/>
        <v>0</v>
      </c>
    </row>
    <row r="35" spans="1:18" x14ac:dyDescent="0.25">
      <c r="A35" s="78">
        <v>630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133">
        <f t="shared" si="3"/>
        <v>0</v>
      </c>
      <c r="Q35" s="317"/>
      <c r="R35" s="133">
        <f t="shared" si="2"/>
        <v>0</v>
      </c>
    </row>
  </sheetData>
  <sheetProtection algorithmName="SHA-512" hashValue="+Iio+jOR9aEQc8IWCX9P/3c/EvNA01rNDsUEdTCnrRp9OWmjMeHWcqqbgorhOBOF5bD/0GUTdIYyrikKx/lwqQ==" saltValue="bi++lvP/2KjHnkvCNbPk8w==" spinCount="100000" sheet="1" objects="1" scenarios="1"/>
  <phoneticPr fontId="0" type="noConversion"/>
  <hyperlinks>
    <hyperlink ref="I1:J1" location="Taul1!A1" display="etusivu" xr:uid="{00000000-0004-0000-0A00-000000000000}"/>
    <hyperlink ref="I1" location="urakkamittausp.!A1" display="etusivu" xr:uid="{00000000-0004-0000-0A00-000001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  <ignoredErrors>
    <ignoredError sqref="P6:P16 P25:P3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ul8"/>
  <dimension ref="A1:R41"/>
  <sheetViews>
    <sheetView showGridLines="0" zoomScaleNormal="100" workbookViewId="0">
      <selection activeCell="B6" sqref="B6"/>
    </sheetView>
  </sheetViews>
  <sheetFormatPr defaultColWidth="9.1796875" defaultRowHeight="12.5" x14ac:dyDescent="0.25"/>
  <cols>
    <col min="1" max="1" width="9.1796875" style="70"/>
    <col min="2" max="15" width="7.453125" style="70" customWidth="1"/>
    <col min="16" max="16" width="6.26953125" style="70" customWidth="1"/>
    <col min="17" max="17" width="9.7265625" style="70" bestFit="1" customWidth="1"/>
    <col min="18" max="18" width="6.26953125" style="70" customWidth="1"/>
    <col min="19" max="16384" width="9.1796875" style="70"/>
  </cols>
  <sheetData>
    <row r="1" spans="1:18" ht="14" x14ac:dyDescent="0.3">
      <c r="A1" s="69"/>
      <c r="I1" s="429" t="s">
        <v>219</v>
      </c>
    </row>
    <row r="3" spans="1:18" ht="13.5" thickBot="1" x14ac:dyDescent="0.35">
      <c r="A3" s="91" t="s">
        <v>351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1" t="s">
        <v>94</v>
      </c>
      <c r="M3" s="89"/>
      <c r="N3" s="89"/>
    </row>
    <row r="5" spans="1:18" x14ac:dyDescent="0.25">
      <c r="B5" s="70" t="s">
        <v>95</v>
      </c>
    </row>
    <row r="6" spans="1:18" x14ac:dyDescent="0.25">
      <c r="A6" s="190" t="s">
        <v>24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1" t="s">
        <v>96</v>
      </c>
      <c r="Q6" s="46" t="s">
        <v>97</v>
      </c>
      <c r="R6" s="110" t="s">
        <v>98</v>
      </c>
    </row>
    <row r="7" spans="1:18" x14ac:dyDescent="0.25">
      <c r="A7" s="192">
        <v>20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111">
        <f>SUM(B7:O7)</f>
        <v>0</v>
      </c>
      <c r="Q7" s="310"/>
      <c r="R7" s="111">
        <f>P7-Q7</f>
        <v>0</v>
      </c>
    </row>
    <row r="8" spans="1:18" x14ac:dyDescent="0.25">
      <c r="A8" s="192">
        <v>32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111">
        <f t="shared" ref="P8:P20" si="0">SUM(B8:O8)</f>
        <v>0</v>
      </c>
      <c r="Q8" s="310"/>
      <c r="R8" s="111">
        <f t="shared" ref="R8:R20" si="1">P8-Q8</f>
        <v>0</v>
      </c>
    </row>
    <row r="9" spans="1:18" x14ac:dyDescent="0.25">
      <c r="A9" s="192">
        <v>40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111">
        <f t="shared" si="0"/>
        <v>0</v>
      </c>
      <c r="Q9" s="310"/>
      <c r="R9" s="111">
        <f t="shared" si="1"/>
        <v>0</v>
      </c>
    </row>
    <row r="10" spans="1:18" x14ac:dyDescent="0.25">
      <c r="A10" s="192">
        <v>50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111">
        <f t="shared" si="0"/>
        <v>0</v>
      </c>
      <c r="Q10" s="310"/>
      <c r="R10" s="111">
        <f t="shared" si="1"/>
        <v>0</v>
      </c>
    </row>
    <row r="11" spans="1:18" x14ac:dyDescent="0.25">
      <c r="A11" s="192">
        <v>63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111">
        <f t="shared" si="0"/>
        <v>0</v>
      </c>
      <c r="Q11" s="310"/>
      <c r="R11" s="111">
        <f t="shared" si="1"/>
        <v>0</v>
      </c>
    </row>
    <row r="12" spans="1:18" x14ac:dyDescent="0.25">
      <c r="A12" s="192">
        <v>75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111">
        <f t="shared" si="0"/>
        <v>0</v>
      </c>
      <c r="Q12" s="310"/>
      <c r="R12" s="111">
        <f t="shared" si="1"/>
        <v>0</v>
      </c>
    </row>
    <row r="13" spans="1:18" x14ac:dyDescent="0.25">
      <c r="A13" s="192">
        <v>90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111">
        <f t="shared" si="0"/>
        <v>0</v>
      </c>
      <c r="Q13" s="310"/>
      <c r="R13" s="111">
        <f t="shared" si="1"/>
        <v>0</v>
      </c>
    </row>
    <row r="14" spans="1:18" x14ac:dyDescent="0.25">
      <c r="A14" s="192">
        <v>110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111">
        <f t="shared" si="0"/>
        <v>0</v>
      </c>
      <c r="Q14" s="310"/>
      <c r="R14" s="111">
        <f t="shared" si="1"/>
        <v>0</v>
      </c>
    </row>
    <row r="15" spans="1:18" x14ac:dyDescent="0.25">
      <c r="A15" s="192">
        <v>125</v>
      </c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111">
        <f t="shared" si="0"/>
        <v>0</v>
      </c>
      <c r="Q15" s="310"/>
      <c r="R15" s="111">
        <f t="shared" si="1"/>
        <v>0</v>
      </c>
    </row>
    <row r="16" spans="1:18" x14ac:dyDescent="0.25">
      <c r="A16" s="192">
        <v>140</v>
      </c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111">
        <f t="shared" si="0"/>
        <v>0</v>
      </c>
      <c r="Q16" s="310"/>
      <c r="R16" s="111">
        <f t="shared" si="1"/>
        <v>0</v>
      </c>
    </row>
    <row r="17" spans="1:18" x14ac:dyDescent="0.25">
      <c r="A17" s="192">
        <v>160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111">
        <f t="shared" si="0"/>
        <v>0</v>
      </c>
      <c r="Q17" s="310"/>
      <c r="R17" s="111">
        <f t="shared" si="1"/>
        <v>0</v>
      </c>
    </row>
    <row r="18" spans="1:18" x14ac:dyDescent="0.25">
      <c r="A18" s="192">
        <v>180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111">
        <f t="shared" si="0"/>
        <v>0</v>
      </c>
      <c r="Q18" s="310"/>
      <c r="R18" s="111">
        <f t="shared" si="1"/>
        <v>0</v>
      </c>
    </row>
    <row r="19" spans="1:18" x14ac:dyDescent="0.25">
      <c r="A19" s="192">
        <v>200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111">
        <f t="shared" si="0"/>
        <v>0</v>
      </c>
      <c r="Q19" s="310"/>
      <c r="R19" s="111">
        <f t="shared" si="1"/>
        <v>0</v>
      </c>
    </row>
    <row r="20" spans="1:18" x14ac:dyDescent="0.25">
      <c r="A20" s="192">
        <v>225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111">
        <f t="shared" si="0"/>
        <v>0</v>
      </c>
      <c r="Q20" s="310"/>
      <c r="R20" s="111">
        <f t="shared" si="1"/>
        <v>0</v>
      </c>
    </row>
    <row r="21" spans="1:18" x14ac:dyDescent="0.25">
      <c r="A21" s="192">
        <v>250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111">
        <f>SUM(B21:O21)</f>
        <v>0</v>
      </c>
      <c r="Q21" s="310"/>
      <c r="R21" s="111">
        <f>P21-Q21</f>
        <v>0</v>
      </c>
    </row>
    <row r="23" spans="1:18" ht="13.5" thickBot="1" x14ac:dyDescent="0.35">
      <c r="A23" s="91" t="s">
        <v>351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91" t="s">
        <v>99</v>
      </c>
      <c r="M23" s="89"/>
      <c r="N23" s="89"/>
    </row>
    <row r="25" spans="1:18" x14ac:dyDescent="0.25">
      <c r="B25" s="70" t="s">
        <v>95</v>
      </c>
    </row>
    <row r="26" spans="1:18" x14ac:dyDescent="0.25">
      <c r="A26" s="190" t="s">
        <v>24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1" t="s">
        <v>96</v>
      </c>
      <c r="Q26" s="46" t="s">
        <v>97</v>
      </c>
      <c r="R26" s="110" t="s">
        <v>98</v>
      </c>
    </row>
    <row r="27" spans="1:18" x14ac:dyDescent="0.25">
      <c r="A27" s="192">
        <v>20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111">
        <f>SUM(B27:O27)</f>
        <v>0</v>
      </c>
      <c r="Q27" s="310"/>
      <c r="R27" s="111">
        <f>P27-Q27</f>
        <v>0</v>
      </c>
    </row>
    <row r="28" spans="1:18" x14ac:dyDescent="0.25">
      <c r="A28" s="192">
        <v>32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111">
        <f t="shared" ref="P28:P41" si="2">SUM(B28:O28)</f>
        <v>0</v>
      </c>
      <c r="Q28" s="310"/>
      <c r="R28" s="111">
        <f t="shared" ref="R28:R41" si="3">P28-Q28</f>
        <v>0</v>
      </c>
    </row>
    <row r="29" spans="1:18" x14ac:dyDescent="0.25">
      <c r="A29" s="192">
        <v>40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111">
        <f t="shared" si="2"/>
        <v>0</v>
      </c>
      <c r="Q29" s="310"/>
      <c r="R29" s="111">
        <f t="shared" si="3"/>
        <v>0</v>
      </c>
    </row>
    <row r="30" spans="1:18" x14ac:dyDescent="0.25">
      <c r="A30" s="192">
        <v>50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111">
        <f t="shared" si="2"/>
        <v>0</v>
      </c>
      <c r="Q30" s="310"/>
      <c r="R30" s="111">
        <f t="shared" si="3"/>
        <v>0</v>
      </c>
    </row>
    <row r="31" spans="1:18" x14ac:dyDescent="0.25">
      <c r="A31" s="192">
        <v>63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111">
        <f t="shared" si="2"/>
        <v>0</v>
      </c>
      <c r="Q31" s="310"/>
      <c r="R31" s="111">
        <f t="shared" si="3"/>
        <v>0</v>
      </c>
    </row>
    <row r="32" spans="1:18" x14ac:dyDescent="0.25">
      <c r="A32" s="192">
        <v>75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111">
        <f t="shared" si="2"/>
        <v>0</v>
      </c>
      <c r="Q32" s="310"/>
      <c r="R32" s="111">
        <f t="shared" si="3"/>
        <v>0</v>
      </c>
    </row>
    <row r="33" spans="1:18" x14ac:dyDescent="0.25">
      <c r="A33" s="192">
        <v>90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111">
        <f t="shared" si="2"/>
        <v>0</v>
      </c>
      <c r="Q33" s="310"/>
      <c r="R33" s="111">
        <f t="shared" si="3"/>
        <v>0</v>
      </c>
    </row>
    <row r="34" spans="1:18" x14ac:dyDescent="0.25">
      <c r="A34" s="192">
        <v>110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111">
        <f t="shared" si="2"/>
        <v>0</v>
      </c>
      <c r="Q34" s="310"/>
      <c r="R34" s="111">
        <f t="shared" si="3"/>
        <v>0</v>
      </c>
    </row>
    <row r="35" spans="1:18" x14ac:dyDescent="0.25">
      <c r="A35" s="192">
        <v>125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111">
        <f t="shared" si="2"/>
        <v>0</v>
      </c>
      <c r="Q35" s="310"/>
      <c r="R35" s="111">
        <f t="shared" si="3"/>
        <v>0</v>
      </c>
    </row>
    <row r="36" spans="1:18" x14ac:dyDescent="0.25">
      <c r="A36" s="192">
        <v>140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111">
        <f t="shared" si="2"/>
        <v>0</v>
      </c>
      <c r="Q36" s="310"/>
      <c r="R36" s="111">
        <f t="shared" si="3"/>
        <v>0</v>
      </c>
    </row>
    <row r="37" spans="1:18" x14ac:dyDescent="0.25">
      <c r="A37" s="192">
        <v>160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111">
        <f t="shared" si="2"/>
        <v>0</v>
      </c>
      <c r="Q37" s="310"/>
      <c r="R37" s="111">
        <f t="shared" si="3"/>
        <v>0</v>
      </c>
    </row>
    <row r="38" spans="1:18" x14ac:dyDescent="0.25">
      <c r="A38" s="192">
        <v>180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111">
        <f t="shared" si="2"/>
        <v>0</v>
      </c>
      <c r="Q38" s="310"/>
      <c r="R38" s="111">
        <f t="shared" si="3"/>
        <v>0</v>
      </c>
    </row>
    <row r="39" spans="1:18" x14ac:dyDescent="0.25">
      <c r="A39" s="192">
        <v>200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111">
        <f t="shared" si="2"/>
        <v>0</v>
      </c>
      <c r="Q39" s="310"/>
      <c r="R39" s="111">
        <f t="shared" si="3"/>
        <v>0</v>
      </c>
    </row>
    <row r="40" spans="1:18" x14ac:dyDescent="0.25">
      <c r="A40" s="192">
        <v>225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111">
        <f t="shared" si="2"/>
        <v>0</v>
      </c>
      <c r="Q40" s="310"/>
      <c r="R40" s="111">
        <f t="shared" si="3"/>
        <v>0</v>
      </c>
    </row>
    <row r="41" spans="1:18" x14ac:dyDescent="0.25">
      <c r="A41" s="192">
        <v>250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111">
        <f t="shared" si="2"/>
        <v>0</v>
      </c>
      <c r="Q41" s="310"/>
      <c r="R41" s="111">
        <f t="shared" si="3"/>
        <v>0</v>
      </c>
    </row>
  </sheetData>
  <sheetProtection password="CCCB" sheet="1"/>
  <phoneticPr fontId="0" type="noConversion"/>
  <hyperlinks>
    <hyperlink ref="I1" location="urakkamittausp.!A1" display="etusivu" xr:uid="{00000000-0004-0000-0B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ul9"/>
  <dimension ref="A1:S60"/>
  <sheetViews>
    <sheetView showGridLines="0" zoomScaleNormal="100" workbookViewId="0">
      <selection activeCell="B6" sqref="B6"/>
    </sheetView>
  </sheetViews>
  <sheetFormatPr defaultRowHeight="12.5" x14ac:dyDescent="0.25"/>
  <cols>
    <col min="4" max="4" width="11.26953125" customWidth="1"/>
    <col min="14" max="14" width="10.1796875" customWidth="1"/>
  </cols>
  <sheetData>
    <row r="1" spans="1:15" ht="15.5" x14ac:dyDescent="0.35">
      <c r="H1" s="235" t="s">
        <v>219</v>
      </c>
      <c r="I1" s="235"/>
    </row>
    <row r="3" spans="1:15" ht="13.5" thickBot="1" x14ac:dyDescent="0.35">
      <c r="A3" s="90" t="s">
        <v>175</v>
      </c>
      <c r="B3" s="90"/>
      <c r="C3" s="90"/>
      <c r="D3" s="31"/>
      <c r="E3" s="31"/>
      <c r="F3" s="31"/>
    </row>
    <row r="5" spans="1:15" x14ac:dyDescent="0.25">
      <c r="B5" t="s">
        <v>95</v>
      </c>
    </row>
    <row r="6" spans="1:15" x14ac:dyDescent="0.25">
      <c r="A6" s="24" t="s">
        <v>24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24" t="s">
        <v>96</v>
      </c>
      <c r="N6" s="24" t="s">
        <v>97</v>
      </c>
      <c r="O6" s="24" t="s">
        <v>98</v>
      </c>
    </row>
    <row r="7" spans="1:15" x14ac:dyDescent="0.25">
      <c r="A7" s="133">
        <v>-17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133">
        <f>SUM(B7:L7)</f>
        <v>0</v>
      </c>
      <c r="N7" s="317"/>
      <c r="O7" s="133">
        <f>M7-N7</f>
        <v>0</v>
      </c>
    </row>
    <row r="8" spans="1:15" x14ac:dyDescent="0.25">
      <c r="A8" s="133">
        <v>-20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133">
        <f>SUM(B8:L8)</f>
        <v>0</v>
      </c>
      <c r="N8" s="317"/>
      <c r="O8" s="133">
        <f>M8-N8</f>
        <v>0</v>
      </c>
    </row>
    <row r="9" spans="1:15" x14ac:dyDescent="0.25">
      <c r="A9" s="133" t="s">
        <v>169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133">
        <f>SUM(B9:L9)</f>
        <v>0</v>
      </c>
      <c r="N9" s="317"/>
      <c r="O9" s="133">
        <f>M9-N9</f>
        <v>0</v>
      </c>
    </row>
    <row r="10" spans="1:15" x14ac:dyDescent="0.25">
      <c r="A10" s="133"/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133">
        <f>SUM(B10:L10)</f>
        <v>0</v>
      </c>
      <c r="N10" s="317"/>
      <c r="O10" s="133">
        <f>M10-N10</f>
        <v>0</v>
      </c>
    </row>
    <row r="11" spans="1:15" x14ac:dyDescent="0.25">
      <c r="A11" s="133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133">
        <f>SUM(B11:L11)</f>
        <v>0</v>
      </c>
      <c r="N11" s="317"/>
      <c r="O11" s="133">
        <f>M11-N11</f>
        <v>0</v>
      </c>
    </row>
    <row r="12" spans="1:15" ht="13" x14ac:dyDescent="0.3">
      <c r="N12" s="71"/>
      <c r="O12" s="71"/>
    </row>
    <row r="14" spans="1:15" x14ac:dyDescent="0.25">
      <c r="A14" s="1162"/>
      <c r="B14" s="1162"/>
      <c r="C14" s="208"/>
    </row>
    <row r="15" spans="1:15" ht="13.5" thickBot="1" x14ac:dyDescent="0.35">
      <c r="A15" s="90" t="s">
        <v>176</v>
      </c>
      <c r="B15" s="31"/>
      <c r="C15" s="31"/>
      <c r="D15" s="31"/>
      <c r="E15" s="31"/>
      <c r="F15" s="31"/>
    </row>
    <row r="17" spans="1:15" x14ac:dyDescent="0.25">
      <c r="B17" t="s">
        <v>95</v>
      </c>
    </row>
    <row r="18" spans="1:15" x14ac:dyDescent="0.25">
      <c r="A18" s="24" t="s">
        <v>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24" t="s">
        <v>96</v>
      </c>
      <c r="N18" s="24" t="s">
        <v>97</v>
      </c>
      <c r="O18" s="24" t="s">
        <v>98</v>
      </c>
    </row>
    <row r="19" spans="1:15" x14ac:dyDescent="0.25">
      <c r="A19" s="133">
        <v>-17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133">
        <f>SUM(B19:L19)</f>
        <v>0</v>
      </c>
      <c r="N19" s="317"/>
      <c r="O19" s="133">
        <f>M19-N19</f>
        <v>0</v>
      </c>
    </row>
    <row r="20" spans="1:15" x14ac:dyDescent="0.25">
      <c r="A20" s="133">
        <v>-20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133">
        <f>SUM(B20:L20)</f>
        <v>0</v>
      </c>
      <c r="N20" s="317"/>
      <c r="O20" s="133">
        <f>M20-N20</f>
        <v>0</v>
      </c>
    </row>
    <row r="21" spans="1:15" x14ac:dyDescent="0.25">
      <c r="A21" s="133" t="s">
        <v>169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133">
        <f>SUM(B21:L21)</f>
        <v>0</v>
      </c>
      <c r="N21" s="317"/>
      <c r="O21" s="133">
        <f>M21-N21</f>
        <v>0</v>
      </c>
    </row>
    <row r="22" spans="1:15" x14ac:dyDescent="0.25">
      <c r="A22" s="133"/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133">
        <f>SUM(B22:L22)</f>
        <v>0</v>
      </c>
      <c r="N22" s="317"/>
      <c r="O22" s="133">
        <f>M22-N22</f>
        <v>0</v>
      </c>
    </row>
    <row r="23" spans="1:15" x14ac:dyDescent="0.25">
      <c r="A23" s="133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133">
        <f>SUM(B23:L23)</f>
        <v>0</v>
      </c>
      <c r="N23" s="317"/>
      <c r="O23" s="133">
        <f>M23-N23</f>
        <v>0</v>
      </c>
    </row>
    <row r="24" spans="1:15" ht="13" x14ac:dyDescent="0.3">
      <c r="N24" s="71"/>
      <c r="O24" s="71"/>
    </row>
    <row r="26" spans="1:15" ht="13" x14ac:dyDescent="0.3">
      <c r="A26" s="1320"/>
      <c r="B26" s="1320"/>
      <c r="C26" s="1320"/>
      <c r="D26" s="1320"/>
      <c r="E26" s="1320"/>
      <c r="F26" s="1320"/>
      <c r="G26" s="1320"/>
      <c r="H26" s="1320"/>
      <c r="I26" s="1320"/>
      <c r="J26" s="1320"/>
      <c r="K26" s="1320"/>
      <c r="L26" s="1320"/>
      <c r="M26" s="1320"/>
      <c r="N26" s="1320"/>
      <c r="O26" s="1320"/>
    </row>
    <row r="27" spans="1:15" ht="13.5" thickBot="1" x14ac:dyDescent="0.35">
      <c r="A27" s="91" t="s">
        <v>170</v>
      </c>
      <c r="B27" s="91"/>
      <c r="C27" s="91"/>
      <c r="D27" s="31"/>
      <c r="E27" s="31"/>
      <c r="F27" s="31"/>
      <c r="G27" s="31"/>
      <c r="H27" s="31"/>
      <c r="I27" s="31"/>
      <c r="J27" s="31"/>
      <c r="K27" s="31"/>
      <c r="L27" s="31"/>
    </row>
    <row r="29" spans="1:15" x14ac:dyDescent="0.25">
      <c r="B29" t="s">
        <v>95</v>
      </c>
    </row>
    <row r="30" spans="1:15" x14ac:dyDescent="0.25">
      <c r="A30" s="24" t="s">
        <v>24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24" t="s">
        <v>96</v>
      </c>
      <c r="N30" s="24" t="s">
        <v>97</v>
      </c>
      <c r="O30" s="24" t="s">
        <v>98</v>
      </c>
    </row>
    <row r="31" spans="1:15" x14ac:dyDescent="0.25">
      <c r="A31" s="197"/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133">
        <f>SUM(B31:L31)</f>
        <v>0</v>
      </c>
      <c r="N31" s="317"/>
      <c r="O31" s="133">
        <f>M31-N31</f>
        <v>0</v>
      </c>
    </row>
    <row r="32" spans="1:15" x14ac:dyDescent="0.25">
      <c r="A32" s="151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151"/>
      <c r="N32" s="209"/>
      <c r="O32" s="151"/>
    </row>
    <row r="33" spans="1:18" ht="13" x14ac:dyDescent="0.3">
      <c r="A33" s="151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151"/>
      <c r="N33" s="209"/>
      <c r="O33" s="151"/>
      <c r="P33" s="188"/>
    </row>
    <row r="34" spans="1:18" x14ac:dyDescent="0.25">
      <c r="A34" s="151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151"/>
      <c r="N34" s="209"/>
      <c r="O34" s="151"/>
    </row>
    <row r="35" spans="1:18" x14ac:dyDescent="0.25">
      <c r="A35" s="151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151"/>
      <c r="N35" s="209"/>
      <c r="O35" s="151"/>
    </row>
    <row r="36" spans="1:18" ht="13" x14ac:dyDescent="0.3">
      <c r="N36" s="71"/>
      <c r="O36" s="71"/>
    </row>
    <row r="37" spans="1:18" x14ac:dyDescent="0.25">
      <c r="I37" s="1321"/>
      <c r="J37" s="1322"/>
      <c r="K37" s="1322"/>
      <c r="L37" s="1322"/>
      <c r="M37" s="1322"/>
      <c r="N37" s="1322"/>
      <c r="O37" s="1322"/>
      <c r="P37" s="1322"/>
      <c r="Q37" s="1322"/>
      <c r="R37" s="1322"/>
    </row>
    <row r="38" spans="1:18" x14ac:dyDescent="0.25">
      <c r="A38" s="1162"/>
      <c r="B38" s="1162"/>
      <c r="C38" s="208"/>
    </row>
    <row r="39" spans="1:18" ht="13" x14ac:dyDescent="0.3">
      <c r="A39" s="1320"/>
      <c r="B39" s="1320"/>
      <c r="C39" s="1320"/>
      <c r="D39" s="1320"/>
      <c r="E39" s="1320"/>
      <c r="F39" s="1320"/>
      <c r="G39" s="1320"/>
      <c r="H39" s="1320"/>
      <c r="I39" s="1320"/>
      <c r="J39" s="1320"/>
      <c r="K39" s="1320"/>
      <c r="L39" s="1320"/>
      <c r="M39" s="1320"/>
      <c r="N39" s="1320"/>
      <c r="O39" s="1320"/>
    </row>
    <row r="40" spans="1:18" ht="13" x14ac:dyDescent="0.3">
      <c r="A40" s="159"/>
    </row>
    <row r="41" spans="1:18" ht="13" x14ac:dyDescent="0.3">
      <c r="A41" s="159"/>
    </row>
    <row r="43" spans="1:18" x14ac:dyDescent="0.25"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</row>
    <row r="44" spans="1:18" x14ac:dyDescent="0.25">
      <c r="A44" s="151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151"/>
      <c r="N44" s="209"/>
      <c r="O44" s="151"/>
    </row>
    <row r="45" spans="1:18" x14ac:dyDescent="0.25">
      <c r="A45" s="151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151"/>
      <c r="N45" s="209"/>
      <c r="O45" s="151"/>
    </row>
    <row r="46" spans="1:18" x14ac:dyDescent="0.25">
      <c r="A46" s="151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151"/>
      <c r="N46" s="209"/>
      <c r="O46" s="151"/>
    </row>
    <row r="47" spans="1:18" x14ac:dyDescent="0.25">
      <c r="A47" s="151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151"/>
      <c r="N47" s="209"/>
      <c r="O47" s="151"/>
    </row>
    <row r="48" spans="1:18" x14ac:dyDescent="0.25">
      <c r="A48" s="151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151"/>
      <c r="N48" s="209"/>
      <c r="O48" s="151"/>
    </row>
    <row r="52" spans="1:19" ht="13" x14ac:dyDescent="0.3">
      <c r="A52" s="159"/>
      <c r="B52" s="159"/>
      <c r="C52" s="159"/>
    </row>
    <row r="55" spans="1:19" x14ac:dyDescent="0.25"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</row>
    <row r="56" spans="1:19" x14ac:dyDescent="0.25">
      <c r="A56" s="151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151"/>
      <c r="N56" s="209"/>
      <c r="O56" s="151"/>
    </row>
    <row r="57" spans="1:19" x14ac:dyDescent="0.25">
      <c r="A57" s="151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151"/>
      <c r="N57" s="209"/>
      <c r="O57" s="151"/>
    </row>
    <row r="58" spans="1:19" ht="13" x14ac:dyDescent="0.3">
      <c r="A58" s="151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151"/>
      <c r="N58" s="209"/>
      <c r="O58" s="151"/>
      <c r="P58" s="188"/>
      <c r="Q58" s="188"/>
      <c r="R58" s="188"/>
      <c r="S58" s="188"/>
    </row>
    <row r="59" spans="1:19" x14ac:dyDescent="0.25">
      <c r="A59" s="151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151"/>
      <c r="N59" s="209"/>
      <c r="O59" s="151"/>
    </row>
    <row r="60" spans="1:19" x14ac:dyDescent="0.25">
      <c r="A60" s="151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151"/>
      <c r="N60" s="209"/>
      <c r="O60" s="151"/>
    </row>
  </sheetData>
  <sheetProtection password="CCCB" sheet="1"/>
  <mergeCells count="5">
    <mergeCell ref="A39:O39"/>
    <mergeCell ref="A14:B14"/>
    <mergeCell ref="A38:B38"/>
    <mergeCell ref="I37:R37"/>
    <mergeCell ref="A26:O26"/>
  </mergeCells>
  <phoneticPr fontId="0" type="noConversion"/>
  <hyperlinks>
    <hyperlink ref="H1:I1" location="Taul1!A1" display="etusivu" xr:uid="{00000000-0004-0000-0C00-000000000000}"/>
    <hyperlink ref="H1" location="urakkamittausp.!A1" display="etusivu" xr:uid="{00000000-0004-0000-0C00-000001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9"/>
  <sheetViews>
    <sheetView showGridLines="0" zoomScale="145" zoomScaleNormal="145" workbookViewId="0"/>
  </sheetViews>
  <sheetFormatPr defaultColWidth="9.1796875" defaultRowHeight="14" x14ac:dyDescent="0.3"/>
  <cols>
    <col min="1" max="1" width="21.7265625" style="341" customWidth="1"/>
    <col min="2" max="2" width="9.54296875" style="341" customWidth="1"/>
    <col min="3" max="3" width="10.54296875" style="341" bestFit="1" customWidth="1"/>
    <col min="4" max="7" width="9.54296875" style="341" customWidth="1"/>
    <col min="8" max="8" width="10.1796875" style="341" customWidth="1"/>
    <col min="9" max="9" width="11.54296875" style="341" customWidth="1"/>
    <col min="10" max="16384" width="9.1796875" style="341"/>
  </cols>
  <sheetData>
    <row r="1" spans="1:9" ht="15.5" x14ac:dyDescent="0.35">
      <c r="A1" s="429" t="s">
        <v>219</v>
      </c>
      <c r="D1" s="342" t="s">
        <v>185</v>
      </c>
    </row>
    <row r="3" spans="1:9" x14ac:dyDescent="0.3">
      <c r="D3" s="341" t="s">
        <v>320</v>
      </c>
    </row>
    <row r="4" spans="1:9" x14ac:dyDescent="0.3">
      <c r="C4" s="341" t="s">
        <v>275</v>
      </c>
      <c r="D4" s="331"/>
    </row>
    <row r="5" spans="1:9" x14ac:dyDescent="0.3">
      <c r="C5" s="341" t="s">
        <v>276</v>
      </c>
      <c r="D5" s="332"/>
    </row>
    <row r="6" spans="1:9" x14ac:dyDescent="0.3">
      <c r="C6" s="341" t="s">
        <v>277</v>
      </c>
      <c r="D6" s="333"/>
    </row>
    <row r="7" spans="1:9" ht="14.5" thickBot="1" x14ac:dyDescent="0.35"/>
    <row r="8" spans="1:9" ht="14.5" thickBot="1" x14ac:dyDescent="0.35">
      <c r="B8" s="1325" t="s">
        <v>188</v>
      </c>
      <c r="C8" s="1326"/>
      <c r="D8" s="1327" t="s">
        <v>190</v>
      </c>
      <c r="E8" s="1328"/>
      <c r="F8" s="1329" t="s">
        <v>279</v>
      </c>
      <c r="G8" s="1330"/>
    </row>
    <row r="9" spans="1:9" ht="27" customHeight="1" thickBot="1" x14ac:dyDescent="0.35">
      <c r="A9" s="343" t="s">
        <v>324</v>
      </c>
      <c r="B9" s="344" t="s">
        <v>180</v>
      </c>
      <c r="C9" s="345" t="s">
        <v>231</v>
      </c>
      <c r="D9" s="344" t="s">
        <v>180</v>
      </c>
      <c r="E9" s="345" t="s">
        <v>231</v>
      </c>
      <c r="F9" s="344" t="s">
        <v>180</v>
      </c>
      <c r="G9" s="346" t="s">
        <v>231</v>
      </c>
      <c r="H9" s="347" t="s">
        <v>321</v>
      </c>
      <c r="I9" s="348" t="s">
        <v>322</v>
      </c>
    </row>
    <row r="10" spans="1:9" ht="13" customHeight="1" x14ac:dyDescent="0.3">
      <c r="A10" s="436"/>
      <c r="B10" s="478"/>
      <c r="C10" s="334"/>
      <c r="D10" s="478"/>
      <c r="E10" s="334"/>
      <c r="F10" s="478"/>
      <c r="G10" s="335"/>
      <c r="H10" s="349">
        <f>B10+D10+F10</f>
        <v>0</v>
      </c>
      <c r="I10" s="350">
        <f>B10*C10+D10*E10+F10*G10</f>
        <v>0</v>
      </c>
    </row>
    <row r="11" spans="1:9" ht="13" customHeight="1" x14ac:dyDescent="0.3">
      <c r="A11" s="437"/>
      <c r="B11" s="478"/>
      <c r="C11" s="334"/>
      <c r="D11" s="478"/>
      <c r="E11" s="334"/>
      <c r="F11" s="478"/>
      <c r="G11" s="335"/>
      <c r="H11" s="349">
        <f t="shared" ref="H11:H34" si="0">B11+D11+F11</f>
        <v>0</v>
      </c>
      <c r="I11" s="350">
        <f t="shared" ref="I11:I23" si="1">B11*C11+D11*E11+F11*G11</f>
        <v>0</v>
      </c>
    </row>
    <row r="12" spans="1:9" ht="13" customHeight="1" x14ac:dyDescent="0.3">
      <c r="A12" s="434"/>
      <c r="B12" s="478"/>
      <c r="C12" s="334"/>
      <c r="D12" s="478"/>
      <c r="E12" s="334"/>
      <c r="F12" s="478"/>
      <c r="G12" s="335"/>
      <c r="H12" s="349">
        <f t="shared" si="0"/>
        <v>0</v>
      </c>
      <c r="I12" s="350">
        <f>B12*C12+D12*E12+F12*G12</f>
        <v>0</v>
      </c>
    </row>
    <row r="13" spans="1:9" ht="13" customHeight="1" x14ac:dyDescent="0.3">
      <c r="A13" s="434"/>
      <c r="B13" s="478"/>
      <c r="C13" s="334"/>
      <c r="D13" s="478"/>
      <c r="E13" s="334"/>
      <c r="F13" s="478"/>
      <c r="G13" s="335"/>
      <c r="H13" s="349">
        <f t="shared" si="0"/>
        <v>0</v>
      </c>
      <c r="I13" s="350">
        <f t="shared" si="1"/>
        <v>0</v>
      </c>
    </row>
    <row r="14" spans="1:9" ht="13" customHeight="1" x14ac:dyDescent="0.3">
      <c r="A14" s="434"/>
      <c r="B14" s="478"/>
      <c r="C14" s="334"/>
      <c r="D14" s="478"/>
      <c r="E14" s="334"/>
      <c r="F14" s="478"/>
      <c r="G14" s="335"/>
      <c r="H14" s="349">
        <f t="shared" si="0"/>
        <v>0</v>
      </c>
      <c r="I14" s="350">
        <f t="shared" si="1"/>
        <v>0</v>
      </c>
    </row>
    <row r="15" spans="1:9" ht="13" customHeight="1" x14ac:dyDescent="0.3">
      <c r="A15" s="434"/>
      <c r="B15" s="478"/>
      <c r="C15" s="334"/>
      <c r="D15" s="478"/>
      <c r="E15" s="334"/>
      <c r="F15" s="478"/>
      <c r="G15" s="335"/>
      <c r="H15" s="349">
        <f t="shared" si="0"/>
        <v>0</v>
      </c>
      <c r="I15" s="350">
        <f t="shared" si="1"/>
        <v>0</v>
      </c>
    </row>
    <row r="16" spans="1:9" ht="13" customHeight="1" x14ac:dyDescent="0.3">
      <c r="A16" s="434"/>
      <c r="B16" s="478"/>
      <c r="C16" s="334"/>
      <c r="D16" s="478"/>
      <c r="E16" s="334"/>
      <c r="F16" s="478"/>
      <c r="G16" s="335"/>
      <c r="H16" s="349">
        <f t="shared" si="0"/>
        <v>0</v>
      </c>
      <c r="I16" s="350">
        <f t="shared" si="1"/>
        <v>0</v>
      </c>
    </row>
    <row r="17" spans="1:9" ht="13" customHeight="1" x14ac:dyDescent="0.3">
      <c r="A17" s="434"/>
      <c r="B17" s="478"/>
      <c r="C17" s="334"/>
      <c r="D17" s="478"/>
      <c r="E17" s="334"/>
      <c r="F17" s="478"/>
      <c r="G17" s="335"/>
      <c r="H17" s="349">
        <f t="shared" si="0"/>
        <v>0</v>
      </c>
      <c r="I17" s="350">
        <f t="shared" si="1"/>
        <v>0</v>
      </c>
    </row>
    <row r="18" spans="1:9" ht="13" customHeight="1" x14ac:dyDescent="0.3">
      <c r="A18" s="434"/>
      <c r="B18" s="478"/>
      <c r="C18" s="334"/>
      <c r="D18" s="478"/>
      <c r="E18" s="334"/>
      <c r="F18" s="478"/>
      <c r="G18" s="335"/>
      <c r="H18" s="349">
        <f t="shared" si="0"/>
        <v>0</v>
      </c>
      <c r="I18" s="350">
        <f t="shared" si="1"/>
        <v>0</v>
      </c>
    </row>
    <row r="19" spans="1:9" ht="13" customHeight="1" x14ac:dyDescent="0.3">
      <c r="A19" s="434"/>
      <c r="B19" s="478"/>
      <c r="C19" s="334"/>
      <c r="D19" s="478"/>
      <c r="E19" s="334"/>
      <c r="F19" s="478"/>
      <c r="G19" s="335"/>
      <c r="H19" s="349">
        <f t="shared" si="0"/>
        <v>0</v>
      </c>
      <c r="I19" s="350">
        <f t="shared" si="1"/>
        <v>0</v>
      </c>
    </row>
    <row r="20" spans="1:9" ht="13" customHeight="1" x14ac:dyDescent="0.3">
      <c r="A20" s="434"/>
      <c r="B20" s="478"/>
      <c r="C20" s="334"/>
      <c r="D20" s="478"/>
      <c r="E20" s="334"/>
      <c r="F20" s="478"/>
      <c r="G20" s="335"/>
      <c r="H20" s="349">
        <f t="shared" si="0"/>
        <v>0</v>
      </c>
      <c r="I20" s="350">
        <f t="shared" si="1"/>
        <v>0</v>
      </c>
    </row>
    <row r="21" spans="1:9" ht="13" customHeight="1" x14ac:dyDescent="0.3">
      <c r="A21" s="434"/>
      <c r="B21" s="478"/>
      <c r="C21" s="334"/>
      <c r="D21" s="478"/>
      <c r="E21" s="334"/>
      <c r="F21" s="478"/>
      <c r="G21" s="335"/>
      <c r="H21" s="349">
        <f t="shared" si="0"/>
        <v>0</v>
      </c>
      <c r="I21" s="350">
        <f t="shared" si="1"/>
        <v>0</v>
      </c>
    </row>
    <row r="22" spans="1:9" ht="13" customHeight="1" x14ac:dyDescent="0.3">
      <c r="A22" s="434"/>
      <c r="B22" s="478"/>
      <c r="C22" s="334"/>
      <c r="D22" s="478"/>
      <c r="E22" s="334"/>
      <c r="F22" s="478"/>
      <c r="G22" s="335"/>
      <c r="H22" s="349">
        <f t="shared" si="0"/>
        <v>0</v>
      </c>
      <c r="I22" s="350">
        <f t="shared" si="1"/>
        <v>0</v>
      </c>
    </row>
    <row r="23" spans="1:9" ht="13" customHeight="1" x14ac:dyDescent="0.3">
      <c r="A23" s="434"/>
      <c r="B23" s="478"/>
      <c r="C23" s="334"/>
      <c r="D23" s="478"/>
      <c r="E23" s="334"/>
      <c r="F23" s="478"/>
      <c r="G23" s="335"/>
      <c r="H23" s="349">
        <f t="shared" si="0"/>
        <v>0</v>
      </c>
      <c r="I23" s="350">
        <f t="shared" si="1"/>
        <v>0</v>
      </c>
    </row>
    <row r="24" spans="1:9" ht="13" customHeight="1" thickBot="1" x14ac:dyDescent="0.35">
      <c r="A24" s="434"/>
      <c r="B24" s="478"/>
      <c r="C24" s="334"/>
      <c r="D24" s="478"/>
      <c r="E24" s="334"/>
      <c r="F24" s="478"/>
      <c r="G24" s="335"/>
      <c r="H24" s="432">
        <f t="shared" si="0"/>
        <v>0</v>
      </c>
      <c r="I24" s="433">
        <f>B24*C24+D24*E24+F24*G24</f>
        <v>0</v>
      </c>
    </row>
    <row r="25" spans="1:9" ht="14.5" thickBot="1" x14ac:dyDescent="0.35">
      <c r="A25" s="1331" t="s">
        <v>354</v>
      </c>
      <c r="B25" s="1332"/>
      <c r="C25" s="1332"/>
      <c r="D25" s="1332"/>
      <c r="E25" s="1332"/>
      <c r="F25" s="1332"/>
      <c r="G25" s="1332"/>
      <c r="H25" s="1323"/>
      <c r="I25" s="1324"/>
    </row>
    <row r="26" spans="1:9" ht="13" customHeight="1" x14ac:dyDescent="0.3">
      <c r="A26" s="468"/>
      <c r="B26" s="485"/>
      <c r="C26" s="573"/>
      <c r="D26" s="486"/>
      <c r="E26" s="576"/>
      <c r="F26" s="485"/>
      <c r="G26" s="573"/>
      <c r="H26" s="432">
        <f t="shared" si="0"/>
        <v>0</v>
      </c>
      <c r="I26" s="435">
        <f t="shared" ref="I26:I34" si="2">B26*C26+D26*E26+F26*G26</f>
        <v>0</v>
      </c>
    </row>
    <row r="27" spans="1:9" ht="13" customHeight="1" x14ac:dyDescent="0.3">
      <c r="A27" s="469"/>
      <c r="B27" s="487"/>
      <c r="C27" s="574"/>
      <c r="D27" s="488"/>
      <c r="E27" s="577"/>
      <c r="F27" s="487"/>
      <c r="G27" s="574"/>
      <c r="H27" s="432">
        <f t="shared" si="0"/>
        <v>0</v>
      </c>
      <c r="I27" s="433">
        <f t="shared" si="2"/>
        <v>0</v>
      </c>
    </row>
    <row r="28" spans="1:9" ht="13" customHeight="1" x14ac:dyDescent="0.3">
      <c r="A28" s="469"/>
      <c r="B28" s="487"/>
      <c r="C28" s="574"/>
      <c r="D28" s="488"/>
      <c r="E28" s="577"/>
      <c r="F28" s="487"/>
      <c r="G28" s="574"/>
      <c r="H28" s="432">
        <f t="shared" si="0"/>
        <v>0</v>
      </c>
      <c r="I28" s="433">
        <f t="shared" si="2"/>
        <v>0</v>
      </c>
    </row>
    <row r="29" spans="1:9" ht="13" customHeight="1" thickBot="1" x14ac:dyDescent="0.35">
      <c r="A29" s="470"/>
      <c r="B29" s="487"/>
      <c r="C29" s="575"/>
      <c r="D29" s="489"/>
      <c r="E29" s="578"/>
      <c r="F29" s="490"/>
      <c r="G29" s="575"/>
      <c r="H29" s="432">
        <f t="shared" si="0"/>
        <v>0</v>
      </c>
      <c r="I29" s="433">
        <f t="shared" si="2"/>
        <v>0</v>
      </c>
    </row>
    <row r="30" spans="1:9" ht="15" customHeight="1" thickBot="1" x14ac:dyDescent="0.35">
      <c r="A30" s="1333" t="s">
        <v>355</v>
      </c>
      <c r="B30" s="1334"/>
      <c r="C30" s="1334"/>
      <c r="D30" s="1334"/>
      <c r="E30" s="1334"/>
      <c r="F30" s="1334"/>
      <c r="G30" s="1335"/>
      <c r="H30" s="1323"/>
      <c r="I30" s="1324"/>
    </row>
    <row r="31" spans="1:9" ht="13" customHeight="1" x14ac:dyDescent="0.3">
      <c r="A31" s="471"/>
      <c r="B31" s="480"/>
      <c r="C31" s="472"/>
      <c r="D31" s="480"/>
      <c r="E31" s="472"/>
      <c r="F31" s="480"/>
      <c r="G31" s="472"/>
      <c r="H31" s="432">
        <f t="shared" si="0"/>
        <v>0</v>
      </c>
      <c r="I31" s="435">
        <f t="shared" si="2"/>
        <v>0</v>
      </c>
    </row>
    <row r="32" spans="1:9" ht="13" customHeight="1" x14ac:dyDescent="0.3">
      <c r="A32" s="473"/>
      <c r="B32" s="481"/>
      <c r="C32" s="474"/>
      <c r="D32" s="481"/>
      <c r="E32" s="474"/>
      <c r="F32" s="481"/>
      <c r="G32" s="474"/>
      <c r="H32" s="432">
        <f t="shared" si="0"/>
        <v>0</v>
      </c>
      <c r="I32" s="433">
        <f t="shared" si="2"/>
        <v>0</v>
      </c>
    </row>
    <row r="33" spans="1:9" ht="13" customHeight="1" x14ac:dyDescent="0.3">
      <c r="A33" s="473"/>
      <c r="B33" s="481"/>
      <c r="C33" s="474"/>
      <c r="D33" s="481"/>
      <c r="E33" s="474"/>
      <c r="F33" s="481"/>
      <c r="G33" s="474"/>
      <c r="H33" s="432">
        <f t="shared" si="0"/>
        <v>0</v>
      </c>
      <c r="I33" s="433">
        <f t="shared" si="2"/>
        <v>0</v>
      </c>
    </row>
    <row r="34" spans="1:9" ht="13" customHeight="1" thickBot="1" x14ac:dyDescent="0.35">
      <c r="A34" s="475"/>
      <c r="B34" s="482"/>
      <c r="C34" s="476"/>
      <c r="D34" s="482"/>
      <c r="E34" s="476"/>
      <c r="F34" s="482"/>
      <c r="G34" s="476"/>
      <c r="H34" s="351">
        <f t="shared" si="0"/>
        <v>0</v>
      </c>
      <c r="I34" s="352">
        <f t="shared" si="2"/>
        <v>0</v>
      </c>
    </row>
    <row r="35" spans="1:9" x14ac:dyDescent="0.3">
      <c r="A35" s="353" t="s">
        <v>182</v>
      </c>
      <c r="B35" s="479">
        <f>SUM(B10:B34)</f>
        <v>0</v>
      </c>
      <c r="D35" s="479">
        <f>SUM(D10:D34)</f>
        <v>0</v>
      </c>
      <c r="F35" s="479">
        <f>SUM(F10:F34)</f>
        <v>0</v>
      </c>
      <c r="H35" s="343">
        <f>SUM(H10:H34)</f>
        <v>0</v>
      </c>
      <c r="I35" s="354">
        <f>SUM(I10:I34)</f>
        <v>0</v>
      </c>
    </row>
    <row r="37" spans="1:9" x14ac:dyDescent="0.3">
      <c r="A37" s="355" t="s">
        <v>184</v>
      </c>
      <c r="B37" s="356"/>
      <c r="C37" s="357" t="e">
        <f>'NHK-muuttuu kesken urakan'!$J$29</f>
        <v>#DIV/0!</v>
      </c>
      <c r="D37" s="358" t="s">
        <v>225</v>
      </c>
    </row>
    <row r="38" spans="1:9" ht="14.5" thickBot="1" x14ac:dyDescent="0.35">
      <c r="A38" s="359" t="s">
        <v>185</v>
      </c>
      <c r="B38" s="360"/>
      <c r="C38" s="361">
        <f>H35</f>
        <v>0</v>
      </c>
      <c r="D38" s="362" t="s">
        <v>186</v>
      </c>
    </row>
    <row r="39" spans="1:9" ht="14.5" thickBot="1" x14ac:dyDescent="0.35">
      <c r="A39" s="341" t="s">
        <v>318</v>
      </c>
      <c r="C39" s="894" t="e">
        <f>C37/C38</f>
        <v>#DIV/0!</v>
      </c>
    </row>
  </sheetData>
  <sheetProtection algorithmName="SHA-512" hashValue="PoBV2S2clcFrboRmGwFh3DNMdx6+ROHiU0fUQIemkqnrBaruljZ/hWml/AhG9Nr7vSrEqZepAiU5+2QMhyG15Q==" saltValue="1XnJFVkBRlksIWbGr7ix/Q==" spinCount="100000" sheet="1"/>
  <mergeCells count="7">
    <mergeCell ref="H25:I25"/>
    <mergeCell ref="H30:I30"/>
    <mergeCell ref="B8:C8"/>
    <mergeCell ref="D8:E8"/>
    <mergeCell ref="F8:G8"/>
    <mergeCell ref="A25:G25"/>
    <mergeCell ref="A30:G30"/>
  </mergeCells>
  <phoneticPr fontId="33" type="noConversion"/>
  <hyperlinks>
    <hyperlink ref="A1" location="urakkamittausp.!A1" display="etusivu" xr:uid="{00000000-0004-0000-0D00-000000000000}"/>
  </hyperlinks>
  <pageMargins left="0.78740157480314965" right="0.78740157480314965" top="0.39370078740157483" bottom="0.59055118110236227" header="0.51181102362204722" footer="0.51181102362204722"/>
  <pageSetup paperSize="9" scale="95" orientation="landscape" horizontalDpi="4294967293" verticalDpi="4294967293" r:id="rId1"/>
  <headerFooter alignWithMargins="0"/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ul17"/>
  <dimension ref="A1:N32"/>
  <sheetViews>
    <sheetView showGridLines="0" zoomScale="120" zoomScaleNormal="120" workbookViewId="0"/>
  </sheetViews>
  <sheetFormatPr defaultRowHeight="12.5" x14ac:dyDescent="0.25"/>
  <cols>
    <col min="3" max="3" width="11.1796875" customWidth="1"/>
    <col min="4" max="12" width="7.7265625" customWidth="1"/>
    <col min="15" max="15" width="11.26953125" customWidth="1"/>
    <col min="16" max="16" width="4" customWidth="1"/>
  </cols>
  <sheetData>
    <row r="1" spans="1:13" ht="14" x14ac:dyDescent="0.3">
      <c r="A1" s="429" t="s">
        <v>219</v>
      </c>
      <c r="F1" s="159"/>
      <c r="G1" s="159"/>
      <c r="H1" s="159"/>
      <c r="I1" s="159"/>
    </row>
    <row r="2" spans="1:13" x14ac:dyDescent="0.25">
      <c r="E2" s="69"/>
    </row>
    <row r="3" spans="1:13" x14ac:dyDescent="0.25">
      <c r="E3" s="69"/>
    </row>
    <row r="4" spans="1:13" ht="15.5" x14ac:dyDescent="0.35">
      <c r="E4" s="69"/>
      <c r="F4" s="151"/>
      <c r="G4" s="1336" t="s">
        <v>181</v>
      </c>
      <c r="H4" s="1336"/>
    </row>
    <row r="5" spans="1:13" ht="12.75" customHeight="1" x14ac:dyDescent="0.25">
      <c r="D5" t="s">
        <v>248</v>
      </c>
    </row>
    <row r="6" spans="1:13" ht="13" thickBot="1" x14ac:dyDescent="0.3">
      <c r="D6" s="321"/>
      <c r="E6" s="322"/>
      <c r="F6" s="323"/>
      <c r="G6" s="323"/>
      <c r="H6" s="323"/>
      <c r="I6" s="323"/>
      <c r="J6" s="323"/>
      <c r="K6" s="323"/>
      <c r="L6" s="323"/>
      <c r="M6" s="151" t="s">
        <v>182</v>
      </c>
    </row>
    <row r="7" spans="1:13" x14ac:dyDescent="0.25">
      <c r="A7" s="1337">
        <f>urakkatunnit!A10</f>
        <v>0</v>
      </c>
      <c r="B7" s="1338"/>
      <c r="C7" s="1338"/>
      <c r="D7" s="320"/>
      <c r="E7" s="320"/>
      <c r="F7" s="320"/>
      <c r="G7" s="320"/>
      <c r="H7" s="320"/>
      <c r="I7" s="320"/>
      <c r="J7" s="320"/>
      <c r="K7" s="320"/>
      <c r="L7" s="320"/>
      <c r="M7" s="243">
        <f>SUM(D7:L7)</f>
        <v>0</v>
      </c>
    </row>
    <row r="8" spans="1:13" x14ac:dyDescent="0.25">
      <c r="A8" s="1339">
        <f>urakkatunnit!A11</f>
        <v>0</v>
      </c>
      <c r="B8" s="1340"/>
      <c r="C8" s="1340"/>
      <c r="D8" s="320"/>
      <c r="E8" s="320"/>
      <c r="F8" s="320"/>
      <c r="G8" s="320"/>
      <c r="H8" s="320"/>
      <c r="I8" s="320"/>
      <c r="J8" s="320"/>
      <c r="K8" s="320"/>
      <c r="L8" s="320"/>
      <c r="M8" s="141">
        <f>SUM(D8:L8)</f>
        <v>0</v>
      </c>
    </row>
    <row r="9" spans="1:13" x14ac:dyDescent="0.25">
      <c r="A9" s="1339">
        <f>urakkatunnit!A12</f>
        <v>0</v>
      </c>
      <c r="B9" s="1340"/>
      <c r="C9" s="1340"/>
      <c r="D9" s="320"/>
      <c r="E9" s="320"/>
      <c r="F9" s="320"/>
      <c r="G9" s="320"/>
      <c r="H9" s="320"/>
      <c r="I9" s="320"/>
      <c r="J9" s="320"/>
      <c r="K9" s="320"/>
      <c r="L9" s="320"/>
      <c r="M9" s="141">
        <f t="shared" ref="M9:M23" si="0">SUM(D9:L9)</f>
        <v>0</v>
      </c>
    </row>
    <row r="10" spans="1:13" x14ac:dyDescent="0.25">
      <c r="A10" s="1339">
        <f>urakkatunnit!A13</f>
        <v>0</v>
      </c>
      <c r="B10" s="1340"/>
      <c r="C10" s="1340"/>
      <c r="D10" s="320"/>
      <c r="E10" s="320"/>
      <c r="F10" s="320"/>
      <c r="G10" s="320"/>
      <c r="H10" s="320"/>
      <c r="I10" s="320"/>
      <c r="J10" s="320"/>
      <c r="K10" s="320"/>
      <c r="L10" s="320"/>
      <c r="M10" s="141">
        <f t="shared" si="0"/>
        <v>0</v>
      </c>
    </row>
    <row r="11" spans="1:13" x14ac:dyDescent="0.25">
      <c r="A11" s="1339">
        <f>urakkatunnit!A14</f>
        <v>0</v>
      </c>
      <c r="B11" s="1340"/>
      <c r="C11" s="1340"/>
      <c r="D11" s="320"/>
      <c r="E11" s="320"/>
      <c r="F11" s="320"/>
      <c r="G11" s="320"/>
      <c r="H11" s="320"/>
      <c r="I11" s="320"/>
      <c r="J11" s="320"/>
      <c r="K11" s="320"/>
      <c r="L11" s="320"/>
      <c r="M11" s="141">
        <f t="shared" si="0"/>
        <v>0</v>
      </c>
    </row>
    <row r="12" spans="1:13" x14ac:dyDescent="0.25">
      <c r="A12" s="1341">
        <f>urakkatunnit!A15</f>
        <v>0</v>
      </c>
      <c r="B12" s="1342"/>
      <c r="C12" s="1343"/>
      <c r="D12" s="320"/>
      <c r="E12" s="320"/>
      <c r="F12" s="320"/>
      <c r="G12" s="320"/>
      <c r="H12" s="320"/>
      <c r="I12" s="320"/>
      <c r="J12" s="320"/>
      <c r="K12" s="320"/>
      <c r="L12" s="320"/>
      <c r="M12" s="141">
        <f t="shared" si="0"/>
        <v>0</v>
      </c>
    </row>
    <row r="13" spans="1:13" x14ac:dyDescent="0.25">
      <c r="A13" s="1341">
        <f>urakkatunnit!A16</f>
        <v>0</v>
      </c>
      <c r="B13" s="1342"/>
      <c r="C13" s="1343"/>
      <c r="D13" s="320"/>
      <c r="E13" s="320"/>
      <c r="F13" s="320"/>
      <c r="G13" s="320"/>
      <c r="H13" s="320"/>
      <c r="I13" s="320"/>
      <c r="J13" s="320"/>
      <c r="K13" s="320"/>
      <c r="L13" s="320"/>
      <c r="M13" s="141">
        <f t="shared" si="0"/>
        <v>0</v>
      </c>
    </row>
    <row r="14" spans="1:13" x14ac:dyDescent="0.25">
      <c r="A14" s="1341">
        <f>urakkatunnit!A17</f>
        <v>0</v>
      </c>
      <c r="B14" s="1342"/>
      <c r="C14" s="1343"/>
      <c r="D14" s="320"/>
      <c r="E14" s="320"/>
      <c r="F14" s="320"/>
      <c r="G14" s="320"/>
      <c r="H14" s="320"/>
      <c r="I14" s="320"/>
      <c r="J14" s="320"/>
      <c r="K14" s="320"/>
      <c r="L14" s="320"/>
      <c r="M14" s="141">
        <f t="shared" si="0"/>
        <v>0</v>
      </c>
    </row>
    <row r="15" spans="1:13" x14ac:dyDescent="0.25">
      <c r="A15" s="1341">
        <f>urakkatunnit!A18</f>
        <v>0</v>
      </c>
      <c r="B15" s="1342"/>
      <c r="C15" s="1343"/>
      <c r="D15" s="320"/>
      <c r="E15" s="320"/>
      <c r="F15" s="320"/>
      <c r="G15" s="320"/>
      <c r="H15" s="320"/>
      <c r="I15" s="320"/>
      <c r="J15" s="320"/>
      <c r="K15" s="320"/>
      <c r="L15" s="320"/>
      <c r="M15" s="141">
        <f t="shared" si="0"/>
        <v>0</v>
      </c>
    </row>
    <row r="16" spans="1:13" x14ac:dyDescent="0.25">
      <c r="A16" s="1348">
        <f>urakkatunnit!A19</f>
        <v>0</v>
      </c>
      <c r="B16" s="1349"/>
      <c r="C16" s="1350"/>
      <c r="D16" s="320"/>
      <c r="E16" s="320"/>
      <c r="F16" s="320"/>
      <c r="G16" s="320"/>
      <c r="H16" s="320"/>
      <c r="I16" s="320"/>
      <c r="J16" s="320"/>
      <c r="K16" s="320"/>
      <c r="L16" s="320"/>
      <c r="M16" s="274">
        <f t="shared" si="0"/>
        <v>0</v>
      </c>
    </row>
    <row r="17" spans="1:14" x14ac:dyDescent="0.25">
      <c r="A17" s="1346">
        <f>urakkatunnit!A20</f>
        <v>0</v>
      </c>
      <c r="B17" s="1346"/>
      <c r="C17" s="1347"/>
      <c r="D17" s="320"/>
      <c r="E17" s="320"/>
      <c r="F17" s="320"/>
      <c r="G17" s="320"/>
      <c r="H17" s="320"/>
      <c r="I17" s="320"/>
      <c r="J17" s="320"/>
      <c r="K17" s="320"/>
      <c r="L17" s="320"/>
      <c r="M17" s="274">
        <f t="shared" si="0"/>
        <v>0</v>
      </c>
    </row>
    <row r="18" spans="1:14" x14ac:dyDescent="0.25">
      <c r="A18" s="1346">
        <f>urakkatunnit!A21</f>
        <v>0</v>
      </c>
      <c r="B18" s="1346"/>
      <c r="C18" s="1347"/>
      <c r="D18" s="320"/>
      <c r="E18" s="320"/>
      <c r="F18" s="320"/>
      <c r="G18" s="320"/>
      <c r="H18" s="320"/>
      <c r="I18" s="320"/>
      <c r="J18" s="320"/>
      <c r="K18" s="320"/>
      <c r="L18" s="320"/>
      <c r="M18" s="274">
        <f t="shared" si="0"/>
        <v>0</v>
      </c>
    </row>
    <row r="19" spans="1:14" x14ac:dyDescent="0.25">
      <c r="A19" s="1346">
        <f>urakkatunnit!A22</f>
        <v>0</v>
      </c>
      <c r="B19" s="1346"/>
      <c r="C19" s="1347"/>
      <c r="D19" s="320"/>
      <c r="E19" s="320"/>
      <c r="F19" s="320"/>
      <c r="G19" s="320"/>
      <c r="H19" s="320"/>
      <c r="I19" s="320"/>
      <c r="J19" s="320"/>
      <c r="K19" s="320"/>
      <c r="L19" s="320"/>
      <c r="M19" s="274">
        <f t="shared" si="0"/>
        <v>0</v>
      </c>
    </row>
    <row r="20" spans="1:14" x14ac:dyDescent="0.25">
      <c r="A20" s="1346">
        <f>urakkatunnit!A23</f>
        <v>0</v>
      </c>
      <c r="B20" s="1346"/>
      <c r="C20" s="1347"/>
      <c r="D20" s="320"/>
      <c r="E20" s="320"/>
      <c r="F20" s="320"/>
      <c r="G20" s="320"/>
      <c r="H20" s="320"/>
      <c r="I20" s="320"/>
      <c r="J20" s="320"/>
      <c r="K20" s="320"/>
      <c r="L20" s="320"/>
      <c r="M20" s="274">
        <f t="shared" si="0"/>
        <v>0</v>
      </c>
    </row>
    <row r="21" spans="1:14" x14ac:dyDescent="0.25">
      <c r="A21" s="1344">
        <f>urakkatunnit!A24</f>
        <v>0</v>
      </c>
      <c r="B21" s="1344"/>
      <c r="C21" s="1345"/>
      <c r="D21" s="320"/>
      <c r="E21" s="457"/>
      <c r="F21" s="460"/>
      <c r="G21" s="457"/>
      <c r="H21" s="457"/>
      <c r="I21" s="457"/>
      <c r="J21" s="457"/>
      <c r="K21" s="457"/>
      <c r="L21" s="457"/>
      <c r="M21" s="274">
        <f t="shared" si="0"/>
        <v>0</v>
      </c>
    </row>
    <row r="22" spans="1:14" x14ac:dyDescent="0.25">
      <c r="A22" s="1344">
        <f>urakkatunnit!A26</f>
        <v>0</v>
      </c>
      <c r="B22" s="1344"/>
      <c r="C22" s="1345"/>
      <c r="D22" s="320"/>
      <c r="E22" s="483"/>
      <c r="F22" s="483"/>
      <c r="G22" s="483"/>
      <c r="H22" s="483"/>
      <c r="I22" s="483"/>
      <c r="J22" s="483"/>
      <c r="K22" s="483"/>
      <c r="L22" s="483"/>
      <c r="M22" s="274">
        <f t="shared" si="0"/>
        <v>0</v>
      </c>
    </row>
    <row r="23" spans="1:14" x14ac:dyDescent="0.25">
      <c r="A23" s="1344">
        <f>urakkatunnit!A27</f>
        <v>0</v>
      </c>
      <c r="B23" s="1344"/>
      <c r="C23" s="1345"/>
      <c r="D23" s="320"/>
      <c r="E23" s="320"/>
      <c r="F23" s="320"/>
      <c r="G23" s="320"/>
      <c r="H23" s="320"/>
      <c r="I23" s="320"/>
      <c r="J23" s="320"/>
      <c r="K23" s="320"/>
      <c r="L23" s="320"/>
      <c r="M23" s="274">
        <f t="shared" si="0"/>
        <v>0</v>
      </c>
    </row>
    <row r="24" spans="1:14" x14ac:dyDescent="0.25">
      <c r="A24" s="1344">
        <f>urakkatunnit!A28</f>
        <v>0</v>
      </c>
      <c r="B24" s="1344"/>
      <c r="C24" s="1345"/>
      <c r="D24" s="320"/>
      <c r="E24" s="484"/>
      <c r="F24" s="484"/>
      <c r="G24" s="484"/>
      <c r="H24" s="484"/>
      <c r="I24" s="484"/>
      <c r="J24" s="484"/>
      <c r="K24" s="484"/>
      <c r="L24" s="484"/>
      <c r="M24" s="274">
        <f>SUM(D24:L24)</f>
        <v>0</v>
      </c>
    </row>
    <row r="25" spans="1:14" x14ac:dyDescent="0.25">
      <c r="A25" s="1346">
        <f>urakkatunnit!A29</f>
        <v>0</v>
      </c>
      <c r="B25" s="1346"/>
      <c r="C25" s="1347"/>
      <c r="D25" s="320"/>
      <c r="E25" s="320"/>
      <c r="F25" s="320"/>
      <c r="G25" s="320"/>
      <c r="H25" s="320"/>
      <c r="I25" s="320"/>
      <c r="J25" s="320"/>
      <c r="K25" s="320"/>
      <c r="L25" s="320"/>
      <c r="M25" s="141">
        <f>SUM(D25:L25)</f>
        <v>0</v>
      </c>
    </row>
    <row r="26" spans="1:14" x14ac:dyDescent="0.25">
      <c r="C26" s="84" t="s">
        <v>278</v>
      </c>
      <c r="D26" s="427">
        <f t="shared" ref="D26:L26" si="1">SUM(D7:D25)</f>
        <v>0</v>
      </c>
      <c r="E26" s="134">
        <f t="shared" si="1"/>
        <v>0</v>
      </c>
      <c r="F26" s="459">
        <f t="shared" si="1"/>
        <v>0</v>
      </c>
      <c r="G26" s="459">
        <f t="shared" si="1"/>
        <v>0</v>
      </c>
      <c r="H26" s="459">
        <f t="shared" si="1"/>
        <v>0</v>
      </c>
      <c r="I26" s="459">
        <f t="shared" si="1"/>
        <v>0</v>
      </c>
      <c r="J26" s="459">
        <f t="shared" si="1"/>
        <v>0</v>
      </c>
      <c r="K26" s="459">
        <f t="shared" si="1"/>
        <v>0</v>
      </c>
      <c r="L26" s="459">
        <f t="shared" si="1"/>
        <v>0</v>
      </c>
      <c r="M26" s="38"/>
    </row>
    <row r="27" spans="1:14" ht="13" thickBot="1" x14ac:dyDescent="0.3">
      <c r="L27" s="177" t="s">
        <v>183</v>
      </c>
      <c r="M27" s="458">
        <f>SUM(D26:L26)</f>
        <v>0</v>
      </c>
    </row>
    <row r="28" spans="1:14" x14ac:dyDescent="0.25">
      <c r="A28" s="303"/>
      <c r="B28" s="303"/>
      <c r="C28" s="303"/>
      <c r="D28" s="303"/>
      <c r="E28" s="303"/>
    </row>
    <row r="29" spans="1:14" x14ac:dyDescent="0.25">
      <c r="A29" s="303"/>
      <c r="B29" s="303"/>
      <c r="C29" s="327"/>
      <c r="D29" s="303"/>
      <c r="E29" s="303"/>
    </row>
    <row r="31" spans="1:14" x14ac:dyDescent="0.25">
      <c r="N31" t="s">
        <v>225</v>
      </c>
    </row>
    <row r="32" spans="1:14" x14ac:dyDescent="0.25">
      <c r="A32" s="303"/>
      <c r="B32" s="303"/>
      <c r="C32" s="303"/>
      <c r="D32" s="303"/>
      <c r="E32" s="303"/>
    </row>
  </sheetData>
  <sheetProtection password="C09E" sheet="1"/>
  <mergeCells count="20">
    <mergeCell ref="A22:C22"/>
    <mergeCell ref="A23:C23"/>
    <mergeCell ref="A24:C24"/>
    <mergeCell ref="A25:C25"/>
    <mergeCell ref="A10:C10"/>
    <mergeCell ref="A11:C11"/>
    <mergeCell ref="A12:C12"/>
    <mergeCell ref="A13:C13"/>
    <mergeCell ref="A15:C15"/>
    <mergeCell ref="A16:C16"/>
    <mergeCell ref="A21:C21"/>
    <mergeCell ref="A17:C17"/>
    <mergeCell ref="A18:C18"/>
    <mergeCell ref="A19:C19"/>
    <mergeCell ref="A20:C20"/>
    <mergeCell ref="G4:H4"/>
    <mergeCell ref="A7:C7"/>
    <mergeCell ref="A8:C8"/>
    <mergeCell ref="A9:C9"/>
    <mergeCell ref="A14:C14"/>
  </mergeCells>
  <phoneticPr fontId="0" type="noConversion"/>
  <hyperlinks>
    <hyperlink ref="A1" location="urakkamittausp.!A1" display="etusivu" xr:uid="{00000000-0004-0000-0E00-000000000000}"/>
  </hyperlinks>
  <printOptions gridLinesSet="0"/>
  <pageMargins left="0" right="0" top="0.98425196850393704" bottom="0.98425196850393704" header="0.51181102362204722" footer="0.51181102362204722"/>
  <pageSetup paperSize="9" orientation="landscape" horizontalDpi="360" verticalDpi="360" r:id="rId1"/>
  <headerFooter alignWithMargins="0"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ul16"/>
  <dimension ref="A1:K37"/>
  <sheetViews>
    <sheetView showGridLines="0" zoomScale="120" zoomScaleNormal="120" workbookViewId="0"/>
  </sheetViews>
  <sheetFormatPr defaultRowHeight="12.5" x14ac:dyDescent="0.25"/>
  <cols>
    <col min="1" max="1" width="10.26953125" customWidth="1"/>
    <col min="4" max="4" width="8.26953125" customWidth="1"/>
    <col min="5" max="5" width="11.453125" customWidth="1"/>
    <col min="7" max="7" width="11.1796875" bestFit="1" customWidth="1"/>
    <col min="8" max="8" width="7.1796875" customWidth="1"/>
    <col min="9" max="9" width="4.26953125" customWidth="1"/>
    <col min="10" max="10" width="12.7265625" customWidth="1"/>
    <col min="11" max="11" width="3.453125" customWidth="1"/>
  </cols>
  <sheetData>
    <row r="1" spans="1:11" ht="15.5" x14ac:dyDescent="0.35">
      <c r="A1" s="429" t="s">
        <v>219</v>
      </c>
      <c r="D1" s="244" t="s">
        <v>187</v>
      </c>
      <c r="E1" s="87"/>
      <c r="F1" s="87"/>
      <c r="H1" s="87"/>
      <c r="I1" s="87"/>
      <c r="J1" s="87"/>
      <c r="K1" s="87"/>
    </row>
    <row r="2" spans="1:11" ht="16" thickBot="1" x14ac:dyDescent="0.4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6" thickBot="1" x14ac:dyDescent="0.4">
      <c r="A3" s="275">
        <f>SUM(urakkamittausp.!$O$58)</f>
        <v>0</v>
      </c>
      <c r="B3" s="87" t="s">
        <v>93</v>
      </c>
      <c r="C3" s="87"/>
      <c r="D3" s="87"/>
      <c r="E3" s="87"/>
      <c r="F3" s="87"/>
      <c r="G3" s="87"/>
      <c r="H3" s="87"/>
      <c r="I3" s="87"/>
      <c r="J3" s="87"/>
      <c r="K3" s="87"/>
    </row>
    <row r="4" spans="1:11" ht="15.5" x14ac:dyDescent="0.35">
      <c r="A4" s="217"/>
      <c r="B4" s="87"/>
      <c r="C4" s="87"/>
      <c r="D4" s="87"/>
      <c r="E4" s="87"/>
      <c r="F4" s="87"/>
      <c r="G4" s="87"/>
      <c r="I4" s="244"/>
      <c r="J4" s="244"/>
      <c r="K4" s="244"/>
    </row>
    <row r="5" spans="1:11" ht="15.5" x14ac:dyDescent="0.3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15.5" x14ac:dyDescent="0.35">
      <c r="A6" s="87"/>
      <c r="B6" s="87" t="s">
        <v>188</v>
      </c>
      <c r="C6" s="272">
        <f>urakkatunnit!$D$4</f>
        <v>0</v>
      </c>
      <c r="D6" s="87" t="s">
        <v>225</v>
      </c>
      <c r="E6" s="218">
        <f>urakkatunnit!$B$35</f>
        <v>0</v>
      </c>
      <c r="F6" s="87" t="s">
        <v>189</v>
      </c>
      <c r="G6" s="87"/>
      <c r="H6" s="87"/>
      <c r="I6" s="87"/>
      <c r="J6" s="87"/>
      <c r="K6" s="87"/>
    </row>
    <row r="7" spans="1:11" ht="15.5" x14ac:dyDescent="0.35">
      <c r="A7" s="87"/>
      <c r="B7" s="87" t="s">
        <v>190</v>
      </c>
      <c r="C7" s="272">
        <f>urakkatunnit!$D$5</f>
        <v>0</v>
      </c>
      <c r="D7" s="87" t="s">
        <v>225</v>
      </c>
      <c r="E7" s="218">
        <f>urakkatunnit!$D$35</f>
        <v>0</v>
      </c>
      <c r="F7" s="87" t="s">
        <v>189</v>
      </c>
      <c r="G7" s="87"/>
      <c r="H7" s="87"/>
      <c r="I7" s="87"/>
      <c r="J7" s="87"/>
      <c r="K7" s="87"/>
    </row>
    <row r="8" spans="1:11" ht="15.5" x14ac:dyDescent="0.35">
      <c r="A8" s="87"/>
      <c r="B8" s="87" t="s">
        <v>279</v>
      </c>
      <c r="C8" s="272">
        <f>urakkatunnit!$D$6</f>
        <v>0</v>
      </c>
      <c r="D8" s="87" t="s">
        <v>225</v>
      </c>
      <c r="E8" s="218">
        <f>urakkatunnit!$F$35</f>
        <v>0</v>
      </c>
      <c r="F8" s="87" t="s">
        <v>189</v>
      </c>
      <c r="G8" s="87"/>
      <c r="H8" s="87"/>
      <c r="I8" s="87"/>
      <c r="J8" s="87"/>
      <c r="K8" s="87"/>
    </row>
    <row r="9" spans="1:11" ht="15.5" x14ac:dyDescent="0.35">
      <c r="A9" s="87"/>
      <c r="B9" s="87"/>
      <c r="C9" s="87"/>
      <c r="D9" s="87"/>
      <c r="E9" s="87">
        <f>SUM(E6:E8)</f>
        <v>0</v>
      </c>
      <c r="F9" s="87" t="s">
        <v>189</v>
      </c>
      <c r="G9" s="87"/>
      <c r="H9" s="87"/>
      <c r="I9" s="87"/>
      <c r="J9" s="87"/>
      <c r="K9" s="87"/>
    </row>
    <row r="10" spans="1:11" ht="15.5" x14ac:dyDescent="0.35">
      <c r="A10" s="87"/>
      <c r="B10" s="87"/>
      <c r="C10" s="87"/>
      <c r="D10" s="87"/>
      <c r="F10" s="87"/>
      <c r="G10" s="87"/>
      <c r="H10" s="87"/>
      <c r="I10" s="87"/>
      <c r="J10" s="87"/>
      <c r="K10" s="87"/>
    </row>
    <row r="11" spans="1:11" ht="16" thickBot="1" x14ac:dyDescent="0.4">
      <c r="A11" s="87"/>
      <c r="B11" s="88">
        <f>E6</f>
        <v>0</v>
      </c>
      <c r="C11" s="216" t="s">
        <v>191</v>
      </c>
      <c r="D11" s="88">
        <v>100</v>
      </c>
      <c r="E11" s="219" t="s">
        <v>192</v>
      </c>
      <c r="F11" s="214" t="e">
        <f>B11*D11/C12</f>
        <v>#DIV/0!</v>
      </c>
      <c r="G11" s="220" t="s">
        <v>138</v>
      </c>
      <c r="H11" s="87"/>
      <c r="I11" s="87"/>
      <c r="J11" s="87"/>
      <c r="K11" s="87"/>
    </row>
    <row r="12" spans="1:11" ht="15.5" x14ac:dyDescent="0.35">
      <c r="A12" s="87"/>
      <c r="B12" s="87"/>
      <c r="C12" s="87">
        <f>E9</f>
        <v>0</v>
      </c>
      <c r="D12" s="87"/>
      <c r="E12" s="87"/>
      <c r="F12" s="87"/>
      <c r="G12" s="87"/>
      <c r="H12" s="87"/>
      <c r="I12" s="87"/>
      <c r="J12" s="87"/>
      <c r="K12" s="87"/>
    </row>
    <row r="13" spans="1:11" ht="15.5" x14ac:dyDescent="0.3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6" thickBot="1" x14ac:dyDescent="0.4">
      <c r="A14" s="87"/>
      <c r="B14" s="88">
        <f>E7</f>
        <v>0</v>
      </c>
      <c r="C14" s="216" t="s">
        <v>191</v>
      </c>
      <c r="D14" s="88">
        <v>100</v>
      </c>
      <c r="E14" s="219" t="s">
        <v>192</v>
      </c>
      <c r="F14" s="214" t="e">
        <f>B14*D14/C15</f>
        <v>#DIV/0!</v>
      </c>
      <c r="G14" s="87" t="s">
        <v>138</v>
      </c>
      <c r="H14" s="87"/>
      <c r="I14" s="87"/>
      <c r="J14" s="87"/>
      <c r="K14" s="87"/>
    </row>
    <row r="15" spans="1:11" ht="15.5" x14ac:dyDescent="0.35">
      <c r="A15" s="87"/>
      <c r="B15" s="87"/>
      <c r="C15" s="87">
        <f>E9</f>
        <v>0</v>
      </c>
      <c r="D15" s="87"/>
      <c r="E15" s="87"/>
      <c r="F15" s="87"/>
      <c r="G15" s="87"/>
      <c r="H15" s="87"/>
      <c r="I15" s="87"/>
      <c r="J15" s="87"/>
      <c r="K15" s="87"/>
    </row>
    <row r="16" spans="1:11" ht="15.5" x14ac:dyDescent="0.3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ht="16" thickBot="1" x14ac:dyDescent="0.4">
      <c r="B17" s="88">
        <f>E8</f>
        <v>0</v>
      </c>
      <c r="C17" s="216" t="s">
        <v>191</v>
      </c>
      <c r="D17" s="88">
        <v>100</v>
      </c>
      <c r="E17" s="219" t="s">
        <v>192</v>
      </c>
      <c r="F17" s="214" t="e">
        <f>B17*D17/C18</f>
        <v>#DIV/0!</v>
      </c>
      <c r="G17" s="87" t="s">
        <v>138</v>
      </c>
    </row>
    <row r="18" spans="1:11" ht="15.5" x14ac:dyDescent="0.35">
      <c r="B18" s="87"/>
      <c r="C18" s="87">
        <f>E9</f>
        <v>0</v>
      </c>
      <c r="D18" s="87"/>
      <c r="E18" s="87"/>
      <c r="F18" s="87"/>
      <c r="G18" s="87"/>
    </row>
    <row r="21" spans="1:11" x14ac:dyDescent="0.25">
      <c r="A21" s="70">
        <f>A3</f>
        <v>0</v>
      </c>
      <c r="B21" s="70" t="s">
        <v>193</v>
      </c>
      <c r="C21" s="231" t="e">
        <f>F11</f>
        <v>#DIV/0!</v>
      </c>
      <c r="D21" s="70" t="s">
        <v>138</v>
      </c>
      <c r="E21" s="69" t="s">
        <v>192</v>
      </c>
      <c r="F21" s="70" t="e">
        <f>A21*C21/100</f>
        <v>#DIV/0!</v>
      </c>
      <c r="G21" s="70" t="s">
        <v>193</v>
      </c>
      <c r="H21" s="231">
        <f>$C$6</f>
        <v>0</v>
      </c>
      <c r="I21" s="70" t="s">
        <v>226</v>
      </c>
      <c r="J21" s="231" t="e">
        <f>F21*H21</f>
        <v>#DIV/0!</v>
      </c>
      <c r="K21" s="70" t="s">
        <v>225</v>
      </c>
    </row>
    <row r="22" spans="1:11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231"/>
      <c r="K22" s="70"/>
    </row>
    <row r="23" spans="1:11" x14ac:dyDescent="0.25">
      <c r="A23" s="70">
        <f>A3</f>
        <v>0</v>
      </c>
      <c r="B23" s="70" t="s">
        <v>193</v>
      </c>
      <c r="C23" s="231" t="e">
        <f>F14</f>
        <v>#DIV/0!</v>
      </c>
      <c r="D23" s="70" t="s">
        <v>138</v>
      </c>
      <c r="E23" s="69" t="s">
        <v>192</v>
      </c>
      <c r="F23" s="70" t="e">
        <f>A23*C23/100</f>
        <v>#DIV/0!</v>
      </c>
      <c r="G23" s="70" t="s">
        <v>193</v>
      </c>
      <c r="H23" s="231">
        <f>$C$7</f>
        <v>0</v>
      </c>
      <c r="I23" s="70" t="s">
        <v>226</v>
      </c>
      <c r="J23" s="231" t="e">
        <f>F23*H23</f>
        <v>#DIV/0!</v>
      </c>
      <c r="K23" s="70" t="s">
        <v>225</v>
      </c>
    </row>
    <row r="24" spans="1:11" x14ac:dyDescent="0.25">
      <c r="A24" s="70"/>
      <c r="B24" s="70"/>
      <c r="C24" s="70"/>
      <c r="D24" s="70"/>
      <c r="E24" s="70"/>
      <c r="F24" s="70"/>
      <c r="G24" s="70"/>
      <c r="H24" s="70"/>
      <c r="I24" s="70"/>
      <c r="J24" s="231"/>
      <c r="K24" s="70"/>
    </row>
    <row r="25" spans="1:11" x14ac:dyDescent="0.25">
      <c r="A25" s="70">
        <f>A3</f>
        <v>0</v>
      </c>
      <c r="B25" s="70" t="s">
        <v>193</v>
      </c>
      <c r="C25" s="231" t="e">
        <f>F17</f>
        <v>#DIV/0!</v>
      </c>
      <c r="D25" s="70" t="s">
        <v>138</v>
      </c>
      <c r="E25" s="69" t="s">
        <v>192</v>
      </c>
      <c r="F25" s="70" t="e">
        <f>A25*C25/100</f>
        <v>#DIV/0!</v>
      </c>
      <c r="G25" s="70" t="s">
        <v>193</v>
      </c>
      <c r="H25" s="231">
        <f>C8</f>
        <v>0</v>
      </c>
      <c r="I25" s="70" t="s">
        <v>226</v>
      </c>
      <c r="J25" s="231" t="e">
        <f>F25*H25</f>
        <v>#DIV/0!</v>
      </c>
      <c r="K25" s="70" t="s">
        <v>225</v>
      </c>
    </row>
    <row r="28" spans="1:11" ht="13" thickBot="1" x14ac:dyDescent="0.3"/>
    <row r="29" spans="1:11" ht="16" thickBot="1" x14ac:dyDescent="0.4">
      <c r="F29" s="87"/>
      <c r="G29" s="88" t="s">
        <v>194</v>
      </c>
      <c r="H29" s="88"/>
      <c r="I29" s="88"/>
      <c r="J29" s="271" t="e">
        <f>SUM(J21:J25)</f>
        <v>#DIV/0!</v>
      </c>
      <c r="K29" s="88" t="s">
        <v>225</v>
      </c>
    </row>
    <row r="32" spans="1:11" ht="15.5" x14ac:dyDescent="0.3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15.5" x14ac:dyDescent="0.3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ht="16" thickBot="1" x14ac:dyDescent="0.4">
      <c r="A34" s="87"/>
      <c r="B34" s="87"/>
      <c r="C34" s="88" t="s">
        <v>195</v>
      </c>
      <c r="D34" s="88"/>
      <c r="E34" s="88"/>
      <c r="F34" s="87"/>
      <c r="G34" s="87"/>
      <c r="H34" s="87"/>
      <c r="I34" s="87"/>
      <c r="J34" s="87"/>
      <c r="K34" s="87"/>
    </row>
    <row r="35" spans="1:11" ht="15.5" x14ac:dyDescent="0.35">
      <c r="A35" s="87"/>
      <c r="B35" s="87"/>
      <c r="C35" s="87"/>
      <c r="D35" s="87"/>
      <c r="E35" s="87"/>
      <c r="F35" s="87"/>
      <c r="G35" s="87"/>
      <c r="H35" s="823"/>
      <c r="I35" s="87"/>
      <c r="J35" s="87"/>
      <c r="K35" s="87"/>
    </row>
    <row r="36" spans="1:11" ht="16" thickBot="1" x14ac:dyDescent="0.4">
      <c r="A36" s="87"/>
      <c r="B36" s="87"/>
      <c r="C36" s="87"/>
      <c r="D36" s="1351" t="e">
        <f>J29</f>
        <v>#DIV/0!</v>
      </c>
      <c r="E36" s="1351"/>
      <c r="F36" s="88" t="s">
        <v>226</v>
      </c>
      <c r="G36" s="895" t="e">
        <f>D36/E37</f>
        <v>#DIV/0!</v>
      </c>
      <c r="H36" s="823"/>
      <c r="I36" s="87"/>
      <c r="J36" s="87"/>
      <c r="K36" s="87"/>
    </row>
    <row r="37" spans="1:11" ht="15.5" x14ac:dyDescent="0.35">
      <c r="A37" s="87"/>
      <c r="B37" s="87"/>
      <c r="C37" s="87"/>
      <c r="D37" s="87"/>
      <c r="E37" s="87">
        <f>E9</f>
        <v>0</v>
      </c>
      <c r="F37" s="87" t="s">
        <v>186</v>
      </c>
      <c r="G37" s="87"/>
      <c r="H37" s="823"/>
      <c r="I37" s="87"/>
      <c r="J37" s="87"/>
      <c r="K37" s="87"/>
    </row>
  </sheetData>
  <sheetProtection algorithmName="SHA-512" hashValue="zncit3JBUedIJscoiB9QUl0BkDXhStzoCAK8+4zgnIUefxaEp4o3AgJvsKf8alxOMHhOsGZvsveHEA8GLqjQDA==" saltValue="XI8I8tiFKlz4BuP+MXS3dw==" spinCount="100000" sheet="1" objects="1" scenarios="1"/>
  <mergeCells count="1">
    <mergeCell ref="D36:E36"/>
  </mergeCells>
  <phoneticPr fontId="0" type="noConversion"/>
  <hyperlinks>
    <hyperlink ref="A1" location="urakkamittausp.!A1" display="etusivu" xr:uid="{00000000-0004-0000-0F00-000000000000}"/>
  </hyperlinks>
  <printOptions gridLinesSet="0"/>
  <pageMargins left="0" right="0" top="0.98425196850393704" bottom="0.98425196850393704" header="0.51181102362204722" footer="0.51181102362204722"/>
  <pageSetup paperSize="9" orientation="portrait" horizontalDpi="360" verticalDpi="360" r:id="rId1"/>
  <headerFooter alignWithMargins="0"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ul22"/>
  <dimension ref="A1:J27"/>
  <sheetViews>
    <sheetView showGridLines="0" workbookViewId="0"/>
  </sheetViews>
  <sheetFormatPr defaultColWidth="9.1796875" defaultRowHeight="12.5" x14ac:dyDescent="0.25"/>
  <cols>
    <col min="1" max="1" width="20.1796875" customWidth="1"/>
    <col min="2" max="2" width="20.7265625" customWidth="1"/>
    <col min="3" max="3" width="11.7265625" customWidth="1"/>
    <col min="4" max="4" width="13.54296875" customWidth="1"/>
    <col min="5" max="5" width="5.54296875" bestFit="1" customWidth="1"/>
    <col min="6" max="6" width="11.453125" customWidth="1"/>
    <col min="7" max="7" width="5.7265625" bestFit="1" customWidth="1"/>
    <col min="8" max="8" width="15" customWidth="1"/>
    <col min="9" max="9" width="5.1796875" bestFit="1" customWidth="1"/>
  </cols>
  <sheetData>
    <row r="1" spans="1:9" ht="14" x14ac:dyDescent="0.3">
      <c r="A1" s="429" t="s">
        <v>219</v>
      </c>
      <c r="B1" s="363"/>
      <c r="C1" s="363"/>
      <c r="D1" s="363"/>
      <c r="E1" s="363"/>
      <c r="G1" s="363"/>
      <c r="H1" s="363"/>
    </row>
    <row r="2" spans="1:9" ht="14" x14ac:dyDescent="0.3">
      <c r="A2" s="363"/>
      <c r="B2" s="363"/>
      <c r="C2" s="363"/>
      <c r="D2" s="363"/>
      <c r="E2" s="363"/>
      <c r="F2" s="363"/>
      <c r="G2" s="363"/>
      <c r="H2" s="363"/>
    </row>
    <row r="3" spans="1:9" ht="14" x14ac:dyDescent="0.3">
      <c r="A3" s="363"/>
      <c r="B3" s="363"/>
      <c r="C3" s="363"/>
      <c r="D3" s="363"/>
      <c r="E3" s="363"/>
      <c r="F3" s="363"/>
      <c r="G3" s="363"/>
      <c r="H3" s="363"/>
    </row>
    <row r="4" spans="1:9" ht="15.5" x14ac:dyDescent="0.35">
      <c r="A4" s="1354" t="s">
        <v>196</v>
      </c>
      <c r="B4" s="1354"/>
      <c r="C4" s="1354"/>
      <c r="D4" s="363"/>
      <c r="E4" s="363"/>
      <c r="F4" s="363"/>
      <c r="G4" s="363"/>
      <c r="H4" s="363"/>
    </row>
    <row r="5" spans="1:9" ht="14" x14ac:dyDescent="0.3">
      <c r="A5" s="363"/>
      <c r="B5" s="363"/>
      <c r="C5" s="363"/>
      <c r="D5" s="363"/>
      <c r="E5" s="363"/>
      <c r="F5" s="364"/>
      <c r="G5" s="365"/>
      <c r="H5" s="363"/>
    </row>
    <row r="6" spans="1:9" ht="14" x14ac:dyDescent="0.3">
      <c r="A6" s="363"/>
      <c r="B6" s="363"/>
      <c r="C6" s="363"/>
      <c r="D6" s="363"/>
      <c r="E6" s="363"/>
      <c r="F6" s="363"/>
      <c r="G6" s="363"/>
      <c r="H6" s="363"/>
    </row>
    <row r="7" spans="1:9" ht="14" x14ac:dyDescent="0.3">
      <c r="A7" s="363" t="s">
        <v>197</v>
      </c>
      <c r="B7" s="363"/>
      <c r="C7" s="363"/>
      <c r="D7" s="1355" t="s">
        <v>280</v>
      </c>
      <c r="E7" s="1355"/>
      <c r="F7" s="363"/>
      <c r="G7" s="363"/>
      <c r="H7" s="366" t="e">
        <f>'NHK-muuttuu kesken urakan'!$J$29</f>
        <v>#DIV/0!</v>
      </c>
      <c r="I7" s="24" t="s">
        <v>225</v>
      </c>
    </row>
    <row r="8" spans="1:9" ht="14" x14ac:dyDescent="0.3">
      <c r="A8" s="363" t="s">
        <v>362</v>
      </c>
      <c r="B8" s="70"/>
      <c r="C8" s="492" t="s">
        <v>281</v>
      </c>
      <c r="D8" s="276"/>
      <c r="E8" s="368" t="s">
        <v>229</v>
      </c>
      <c r="F8" s="369">
        <f>SUM(urakkatunnit!B10:B24)</f>
        <v>0</v>
      </c>
      <c r="G8" s="369" t="s">
        <v>198</v>
      </c>
      <c r="H8" s="370">
        <f t="shared" ref="H8:H13" si="0">D8*F8</f>
        <v>0</v>
      </c>
      <c r="I8" s="24" t="s">
        <v>225</v>
      </c>
    </row>
    <row r="9" spans="1:9" ht="14" x14ac:dyDescent="0.3">
      <c r="A9" s="493" t="s">
        <v>363</v>
      </c>
      <c r="B9" s="115"/>
      <c r="C9" s="494"/>
      <c r="D9" s="276"/>
      <c r="E9" s="368" t="s">
        <v>229</v>
      </c>
      <c r="F9" s="369">
        <f>SUM(urakkatunnit!B26:B29)</f>
        <v>0</v>
      </c>
      <c r="G9" s="369" t="s">
        <v>198</v>
      </c>
      <c r="H9" s="370">
        <f t="shared" si="0"/>
        <v>0</v>
      </c>
      <c r="I9" s="24" t="s">
        <v>225</v>
      </c>
    </row>
    <row r="10" spans="1:9" ht="14" x14ac:dyDescent="0.3">
      <c r="A10" s="495" t="s">
        <v>362</v>
      </c>
      <c r="B10" s="495"/>
      <c r="C10" s="496" t="s">
        <v>282</v>
      </c>
      <c r="D10" s="276"/>
      <c r="E10" s="368" t="s">
        <v>229</v>
      </c>
      <c r="F10" s="369">
        <f>SUM(urakkatunnit!D10:D24)</f>
        <v>0</v>
      </c>
      <c r="G10" s="369" t="s">
        <v>198</v>
      </c>
      <c r="H10" s="370">
        <f t="shared" si="0"/>
        <v>0</v>
      </c>
      <c r="I10" s="24" t="s">
        <v>225</v>
      </c>
    </row>
    <row r="11" spans="1:9" ht="14" x14ac:dyDescent="0.3">
      <c r="A11" s="493" t="s">
        <v>363</v>
      </c>
      <c r="B11" s="493"/>
      <c r="C11" s="494"/>
      <c r="D11" s="276"/>
      <c r="E11" s="368" t="s">
        <v>229</v>
      </c>
      <c r="F11" s="369">
        <f>SUM(urakkatunnit!D26:D29)</f>
        <v>0</v>
      </c>
      <c r="G11" s="369" t="s">
        <v>198</v>
      </c>
      <c r="H11" s="370">
        <f t="shared" si="0"/>
        <v>0</v>
      </c>
      <c r="I11" s="24" t="s">
        <v>225</v>
      </c>
    </row>
    <row r="12" spans="1:9" ht="14" x14ac:dyDescent="0.3">
      <c r="A12" s="495" t="s">
        <v>362</v>
      </c>
      <c r="B12" s="107"/>
      <c r="C12" s="496" t="s">
        <v>283</v>
      </c>
      <c r="D12" s="276"/>
      <c r="E12" s="368" t="s">
        <v>229</v>
      </c>
      <c r="F12" s="369">
        <f>SUM(urakkatunnit!F10:F24)</f>
        <v>0</v>
      </c>
      <c r="G12" s="369" t="s">
        <v>198</v>
      </c>
      <c r="H12" s="370">
        <f t="shared" si="0"/>
        <v>0</v>
      </c>
      <c r="I12" s="24" t="s">
        <v>225</v>
      </c>
    </row>
    <row r="13" spans="1:9" ht="14" x14ac:dyDescent="0.3">
      <c r="A13" s="493" t="s">
        <v>363</v>
      </c>
      <c r="B13" s="36"/>
      <c r="C13" s="494"/>
      <c r="D13" s="276"/>
      <c r="E13" s="368" t="s">
        <v>229</v>
      </c>
      <c r="F13" s="369">
        <f>SUM(urakkatunnit!F26:F29)</f>
        <v>0</v>
      </c>
      <c r="G13" s="369" t="s">
        <v>198</v>
      </c>
      <c r="H13" s="370">
        <f t="shared" si="0"/>
        <v>0</v>
      </c>
      <c r="I13" s="24" t="s">
        <v>225</v>
      </c>
    </row>
    <row r="14" spans="1:9" ht="14" x14ac:dyDescent="0.3">
      <c r="A14" s="495" t="s">
        <v>364</v>
      </c>
      <c r="C14" s="367"/>
      <c r="D14" s="491"/>
      <c r="E14" s="374"/>
      <c r="F14" s="369">
        <f>SUM(urakkatunnit!H31:H34)</f>
        <v>0</v>
      </c>
      <c r="G14" s="369" t="s">
        <v>198</v>
      </c>
      <c r="H14" s="370">
        <f>SUM(urakkatunnit!I31:I34)</f>
        <v>0</v>
      </c>
      <c r="I14" s="24" t="s">
        <v>225</v>
      </c>
    </row>
    <row r="15" spans="1:9" ht="14" x14ac:dyDescent="0.3">
      <c r="A15" s="363"/>
      <c r="C15" s="367"/>
      <c r="D15" s="491"/>
      <c r="E15" s="374"/>
      <c r="F15" s="363"/>
      <c r="G15" s="363"/>
      <c r="H15" s="366"/>
      <c r="I15" s="301"/>
    </row>
    <row r="16" spans="1:9" ht="14.5" x14ac:dyDescent="0.35">
      <c r="A16" s="371" t="s">
        <v>199</v>
      </c>
      <c r="B16" s="372"/>
      <c r="C16" s="363"/>
      <c r="D16" s="373"/>
      <c r="E16" s="374"/>
      <c r="F16" s="363"/>
      <c r="G16" s="363" t="s">
        <v>200</v>
      </c>
      <c r="H16" s="375" t="e">
        <f>H7-H8-H9-H10-H11-H12-H13-H14</f>
        <v>#DIV/0!</v>
      </c>
      <c r="I16" s="24" t="s">
        <v>225</v>
      </c>
    </row>
    <row r="17" spans="1:10" ht="14.5" x14ac:dyDescent="0.35">
      <c r="A17" s="371"/>
      <c r="B17" s="372"/>
      <c r="C17" s="363"/>
      <c r="D17" s="373"/>
      <c r="E17" s="374"/>
      <c r="F17" s="363"/>
      <c r="G17" s="363"/>
      <c r="H17" s="372"/>
    </row>
    <row r="18" spans="1:10" ht="14" x14ac:dyDescent="0.3">
      <c r="A18" s="363" t="s">
        <v>201</v>
      </c>
      <c r="B18" s="363"/>
      <c r="C18" s="376"/>
      <c r="D18" s="367"/>
      <c r="E18" s="374"/>
      <c r="F18" s="364"/>
      <c r="G18" s="363"/>
      <c r="H18" s="372"/>
    </row>
    <row r="19" spans="1:10" ht="14" x14ac:dyDescent="0.3">
      <c r="A19" s="363" t="s">
        <v>302</v>
      </c>
      <c r="B19" s="363"/>
      <c r="C19" s="363"/>
      <c r="D19" s="377">
        <v>5.2999999999999999E-2</v>
      </c>
      <c r="E19" s="368" t="s">
        <v>191</v>
      </c>
      <c r="F19" s="366" t="e">
        <f>H16</f>
        <v>#DIV/0!</v>
      </c>
      <c r="G19" s="369" t="s">
        <v>228</v>
      </c>
      <c r="H19" s="370" t="e">
        <f>D19*F19</f>
        <v>#DIV/0!</v>
      </c>
      <c r="I19" s="24" t="s">
        <v>225</v>
      </c>
    </row>
    <row r="20" spans="1:10" ht="14" x14ac:dyDescent="0.3">
      <c r="A20" s="363" t="s">
        <v>202</v>
      </c>
      <c r="B20" s="363"/>
      <c r="C20" s="367" t="s">
        <v>281</v>
      </c>
      <c r="D20" s="579"/>
      <c r="E20" s="368" t="s">
        <v>229</v>
      </c>
      <c r="F20" s="388"/>
      <c r="G20" s="369" t="s">
        <v>198</v>
      </c>
      <c r="H20" s="378">
        <f>D20*F20</f>
        <v>0</v>
      </c>
      <c r="I20" s="24"/>
    </row>
    <row r="21" spans="1:10" ht="14" x14ac:dyDescent="0.3">
      <c r="A21" s="363"/>
      <c r="B21" s="363"/>
      <c r="C21" s="367" t="s">
        <v>282</v>
      </c>
      <c r="D21" s="579"/>
      <c r="E21" s="368" t="s">
        <v>229</v>
      </c>
      <c r="F21" s="388"/>
      <c r="G21" s="369" t="s">
        <v>198</v>
      </c>
      <c r="H21" s="378">
        <f>D21*F21</f>
        <v>0</v>
      </c>
      <c r="I21" s="24"/>
    </row>
    <row r="22" spans="1:10" ht="14.5" thickBot="1" x14ac:dyDescent="0.35">
      <c r="B22" s="374"/>
      <c r="C22" s="367" t="s">
        <v>283</v>
      </c>
      <c r="D22" s="579"/>
      <c r="E22" s="368" t="s">
        <v>229</v>
      </c>
      <c r="F22" s="388"/>
      <c r="G22" s="369" t="s">
        <v>198</v>
      </c>
      <c r="H22" s="378">
        <f>D22*F22</f>
        <v>0</v>
      </c>
      <c r="I22" s="24" t="s">
        <v>225</v>
      </c>
    </row>
    <row r="23" spans="1:10" ht="14.5" thickBot="1" x14ac:dyDescent="0.35">
      <c r="A23" s="363" t="s">
        <v>203</v>
      </c>
      <c r="B23" s="363"/>
      <c r="C23" s="363"/>
      <c r="D23" s="379"/>
      <c r="E23" s="374"/>
      <c r="F23" s="363"/>
      <c r="G23" s="363"/>
      <c r="H23" s="380" t="e">
        <f>H19-H20-H21-H22</f>
        <v>#DIV/0!</v>
      </c>
      <c r="I23" s="24" t="s">
        <v>225</v>
      </c>
    </row>
    <row r="24" spans="1:10" ht="14.5" thickBot="1" x14ac:dyDescent="0.35">
      <c r="A24" s="363" t="s">
        <v>249</v>
      </c>
      <c r="B24" s="363"/>
      <c r="C24" s="363"/>
      <c r="D24" s="381" t="e">
        <f>H23</f>
        <v>#DIV/0!</v>
      </c>
      <c r="E24" s="368" t="s">
        <v>230</v>
      </c>
      <c r="F24" s="389">
        <f>SUM(F20:F22)</f>
        <v>0</v>
      </c>
      <c r="G24" s="369" t="s">
        <v>198</v>
      </c>
      <c r="H24" s="382" t="e">
        <f>D24/F24</f>
        <v>#DIV/0!</v>
      </c>
      <c r="I24" s="24" t="s">
        <v>227</v>
      </c>
    </row>
    <row r="25" spans="1:10" ht="14.5" thickBot="1" x14ac:dyDescent="0.35">
      <c r="A25" s="363" t="s">
        <v>204</v>
      </c>
      <c r="B25" s="1352"/>
      <c r="C25" s="1353"/>
      <c r="D25" s="324"/>
      <c r="E25" s="368" t="s">
        <v>205</v>
      </c>
      <c r="F25" s="366" t="e">
        <f>H24</f>
        <v>#DIV/0!</v>
      </c>
      <c r="G25" s="383" t="s">
        <v>228</v>
      </c>
      <c r="H25" s="384" t="e">
        <f>D25*F25</f>
        <v>#DIV/0!</v>
      </c>
      <c r="I25" s="24" t="s">
        <v>225</v>
      </c>
      <c r="J25" s="385" t="s">
        <v>206</v>
      </c>
    </row>
    <row r="26" spans="1:10" ht="14.5" thickBot="1" x14ac:dyDescent="0.35">
      <c r="A26" s="363" t="s">
        <v>207</v>
      </c>
      <c r="B26" s="1352"/>
      <c r="C26" s="1353"/>
      <c r="D26" s="324"/>
      <c r="E26" s="368" t="s">
        <v>205</v>
      </c>
      <c r="F26" s="366" t="e">
        <f>H24</f>
        <v>#DIV/0!</v>
      </c>
      <c r="G26" s="383" t="s">
        <v>228</v>
      </c>
      <c r="H26" s="386" t="e">
        <f>D26*F26</f>
        <v>#DIV/0!</v>
      </c>
      <c r="I26" s="24" t="s">
        <v>225</v>
      </c>
      <c r="J26" s="385" t="s">
        <v>206</v>
      </c>
    </row>
    <row r="27" spans="1:10" ht="14" x14ac:dyDescent="0.3">
      <c r="A27" s="363"/>
      <c r="B27" s="363"/>
      <c r="C27" s="363"/>
      <c r="D27" s="363"/>
      <c r="E27" s="363"/>
      <c r="F27" s="363"/>
      <c r="G27" s="363"/>
      <c r="H27" s="363"/>
    </row>
  </sheetData>
  <sheetProtection password="C09E" sheet="1"/>
  <mergeCells count="4">
    <mergeCell ref="B25:C25"/>
    <mergeCell ref="B26:C26"/>
    <mergeCell ref="A4:C4"/>
    <mergeCell ref="D7:E7"/>
  </mergeCells>
  <phoneticPr fontId="0" type="noConversion"/>
  <hyperlinks>
    <hyperlink ref="A1" location="urakkamittausp.!A1" display="etusivu" xr:uid="{00000000-0004-0000-1000-000000000000}"/>
  </hyperlinks>
  <pageMargins left="0.78740157480314965" right="0.78740157480314965" top="0.98425196850393704" bottom="0.98425196850393704" header="0.51181102362204722" footer="0.51181102362204722"/>
  <pageSetup paperSize="9" orientation="landscape" horizontalDpi="360" verticalDpi="360" r:id="rId1"/>
  <headerFooter alignWithMargins="0"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ul23"/>
  <dimension ref="A1:N90"/>
  <sheetViews>
    <sheetView showGridLines="0" zoomScaleNormal="100" workbookViewId="0"/>
  </sheetViews>
  <sheetFormatPr defaultRowHeight="12.5" x14ac:dyDescent="0.25"/>
  <cols>
    <col min="1" max="1" width="21.81640625" customWidth="1"/>
    <col min="2" max="2" width="13.1796875" hidden="1" customWidth="1"/>
    <col min="3" max="3" width="9.1796875" hidden="1" customWidth="1"/>
    <col min="4" max="4" width="9.81640625" customWidth="1"/>
    <col min="5" max="5" width="9.26953125" bestFit="1" customWidth="1"/>
    <col min="6" max="6" width="9.81640625" bestFit="1" customWidth="1"/>
    <col min="7" max="7" width="11.1796875" bestFit="1" customWidth="1"/>
    <col min="8" max="8" width="12.26953125" bestFit="1" customWidth="1"/>
    <col min="9" max="9" width="12.1796875" bestFit="1" customWidth="1"/>
    <col min="10" max="10" width="12.453125" bestFit="1" customWidth="1"/>
    <col min="11" max="11" width="12.7265625" bestFit="1" customWidth="1"/>
    <col min="12" max="12" width="11.7265625" customWidth="1"/>
    <col min="13" max="13" width="11.81640625" bestFit="1" customWidth="1"/>
    <col min="14" max="14" width="11" bestFit="1" customWidth="1"/>
  </cols>
  <sheetData>
    <row r="1" spans="1:14" ht="14" x14ac:dyDescent="0.3">
      <c r="A1" s="429" t="s">
        <v>219</v>
      </c>
    </row>
    <row r="2" spans="1:14" ht="15.5" x14ac:dyDescent="0.35">
      <c r="A2" s="1336" t="s">
        <v>208</v>
      </c>
      <c r="B2" s="1336"/>
      <c r="C2" s="1336"/>
      <c r="D2" s="1336"/>
      <c r="E2" s="1336"/>
      <c r="F2" s="1336"/>
      <c r="G2" s="1336"/>
      <c r="H2" s="1336"/>
      <c r="I2" s="1336"/>
      <c r="J2" s="1336"/>
      <c r="K2" s="1336"/>
      <c r="L2" s="1336"/>
      <c r="M2" s="1336"/>
      <c r="N2" s="70"/>
    </row>
    <row r="3" spans="1:14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13" x14ac:dyDescent="0.3">
      <c r="A4" s="221" t="s">
        <v>209</v>
      </c>
      <c r="B4" s="115"/>
      <c r="C4" s="115"/>
      <c r="D4" s="1359">
        <f>urakkamittausp.!$F$52</f>
        <v>0</v>
      </c>
      <c r="E4" s="1359"/>
      <c r="F4" s="1359"/>
      <c r="G4" s="1359"/>
      <c r="H4" s="70"/>
      <c r="I4" s="70"/>
      <c r="J4" s="70"/>
      <c r="K4" s="70"/>
      <c r="L4" s="70"/>
      <c r="M4" s="70"/>
      <c r="N4" s="70"/>
    </row>
    <row r="5" spans="1:14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x14ac:dyDescent="0.25">
      <c r="A6" s="115" t="s">
        <v>210</v>
      </c>
      <c r="B6" s="115"/>
      <c r="C6" s="115"/>
      <c r="D6" s="285" t="e">
        <f>'NHK-muuttuu kesken urakan'!$J$29</f>
        <v>#DIV/0!</v>
      </c>
      <c r="E6" s="115" t="s">
        <v>225</v>
      </c>
      <c r="F6" s="115"/>
      <c r="G6" s="115"/>
      <c r="H6" s="70"/>
      <c r="I6" s="70"/>
      <c r="J6" s="70"/>
      <c r="K6" s="70"/>
      <c r="L6" s="70"/>
      <c r="M6" s="70"/>
      <c r="N6" s="70"/>
    </row>
    <row r="7" spans="1:14" x14ac:dyDescent="0.25">
      <c r="A7" s="66" t="s">
        <v>357</v>
      </c>
      <c r="B7" s="70"/>
      <c r="C7" s="70"/>
      <c r="D7" s="231">
        <f>SUM(J35:J38)</f>
        <v>0</v>
      </c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13" x14ac:dyDescent="0.3">
      <c r="A8" s="461" t="s">
        <v>359</v>
      </c>
      <c r="B8" s="113"/>
      <c r="C8" s="113"/>
      <c r="D8" s="466" t="e">
        <f>D6-D7</f>
        <v>#DIV/0!</v>
      </c>
      <c r="E8" s="113"/>
      <c r="F8" s="113"/>
      <c r="G8" s="113"/>
      <c r="H8" s="70"/>
      <c r="I8" s="70"/>
      <c r="J8" s="70"/>
      <c r="K8" s="70"/>
      <c r="L8" s="70"/>
      <c r="M8" s="70"/>
      <c r="N8" s="70"/>
    </row>
    <row r="9" spans="1:14" ht="14.25" customHeight="1" x14ac:dyDescent="0.25">
      <c r="A9" s="70"/>
      <c r="B9" s="70"/>
      <c r="C9" s="70"/>
      <c r="D9" s="70"/>
      <c r="E9" s="70"/>
      <c r="F9" s="237"/>
      <c r="G9" s="239"/>
      <c r="H9" s="222"/>
      <c r="I9" s="70"/>
      <c r="J9" s="70"/>
      <c r="K9" s="70"/>
      <c r="L9" s="70"/>
      <c r="M9" s="70"/>
      <c r="N9" s="70"/>
    </row>
    <row r="10" spans="1:14" x14ac:dyDescent="0.25">
      <c r="A10" s="70"/>
      <c r="B10" s="70"/>
      <c r="C10" s="70"/>
      <c r="D10" s="70"/>
      <c r="E10" s="70"/>
      <c r="F10" s="237"/>
      <c r="G10" s="240"/>
      <c r="H10" s="115"/>
      <c r="I10" s="70"/>
      <c r="J10" s="70"/>
      <c r="K10" s="70"/>
      <c r="L10" s="70"/>
      <c r="M10" s="70"/>
      <c r="N10" s="70"/>
    </row>
    <row r="11" spans="1:14" x14ac:dyDescent="0.25">
      <c r="A11" s="223"/>
      <c r="B11" s="70"/>
      <c r="C11" s="70"/>
      <c r="D11" s="224"/>
      <c r="E11" s="1360" t="s">
        <v>348</v>
      </c>
      <c r="F11" s="225" t="s">
        <v>211</v>
      </c>
      <c r="G11" s="238" t="s">
        <v>212</v>
      </c>
      <c r="H11" s="224" t="s">
        <v>213</v>
      </c>
      <c r="I11" s="226" t="s">
        <v>179</v>
      </c>
      <c r="J11" s="224" t="s">
        <v>213</v>
      </c>
      <c r="K11" s="224"/>
      <c r="L11" s="83"/>
      <c r="M11" s="83"/>
      <c r="N11" s="83"/>
    </row>
    <row r="12" spans="1:14" x14ac:dyDescent="0.25">
      <c r="A12" s="236" t="s">
        <v>224</v>
      </c>
      <c r="B12" s="191"/>
      <c r="C12" s="191"/>
      <c r="D12" s="277" t="s">
        <v>214</v>
      </c>
      <c r="E12" s="1361"/>
      <c r="F12" s="227" t="s">
        <v>215</v>
      </c>
      <c r="G12" s="228" t="s">
        <v>270</v>
      </c>
      <c r="H12" s="228" t="s">
        <v>181</v>
      </c>
      <c r="I12" s="229" t="s">
        <v>216</v>
      </c>
      <c r="J12" s="228" t="s">
        <v>217</v>
      </c>
      <c r="K12" s="230" t="s">
        <v>218</v>
      </c>
      <c r="L12" s="83"/>
      <c r="M12" s="83"/>
      <c r="N12" s="83"/>
    </row>
    <row r="13" spans="1:14" ht="13" x14ac:dyDescent="0.3">
      <c r="A13" s="330">
        <f>urakkatunnit!A10</f>
        <v>0</v>
      </c>
      <c r="B13" s="191"/>
      <c r="C13" s="191"/>
      <c r="D13" s="111">
        <f>urakkatunnit!H10</f>
        <v>0</v>
      </c>
      <c r="E13" s="284"/>
      <c r="F13" s="278">
        <f t="shared" ref="F13:F27" si="0">D13*E13</f>
        <v>0</v>
      </c>
      <c r="G13" s="134">
        <f>urakkatunnit!I10</f>
        <v>0</v>
      </c>
      <c r="H13" s="114">
        <f>Välipohjat!$M$7</f>
        <v>0</v>
      </c>
      <c r="I13" s="462" t="e">
        <f>F13*$D$8/$F$39</f>
        <v>#DIV/0!</v>
      </c>
      <c r="J13" s="114">
        <f>G13+H13</f>
        <v>0</v>
      </c>
      <c r="K13" s="463" t="e">
        <f t="shared" ref="K13:K27" si="1">I13-J13</f>
        <v>#DIV/0!</v>
      </c>
      <c r="L13" s="231"/>
      <c r="M13" s="231"/>
      <c r="N13" s="232"/>
    </row>
    <row r="14" spans="1:14" ht="13" x14ac:dyDescent="0.3">
      <c r="A14" s="328">
        <f>urakkatunnit!A11</f>
        <v>0</v>
      </c>
      <c r="B14" s="191"/>
      <c r="C14" s="191"/>
      <c r="D14" s="111">
        <f>urakkatunnit!H11</f>
        <v>0</v>
      </c>
      <c r="E14" s="284"/>
      <c r="F14" s="278">
        <f t="shared" si="0"/>
        <v>0</v>
      </c>
      <c r="G14" s="134">
        <f>urakkatunnit!I11</f>
        <v>0</v>
      </c>
      <c r="H14" s="114">
        <f>Välipohjat!$M$8</f>
        <v>0</v>
      </c>
      <c r="I14" s="462" t="e">
        <f t="shared" ref="I14:I27" si="2">F14*$D$8/$F$39</f>
        <v>#DIV/0!</v>
      </c>
      <c r="J14" s="114">
        <f t="shared" ref="J14:J19" si="3">G14+H14</f>
        <v>0</v>
      </c>
      <c r="K14" s="463" t="e">
        <f t="shared" si="1"/>
        <v>#DIV/0!</v>
      </c>
      <c r="L14" s="231"/>
      <c r="M14" s="231"/>
      <c r="N14" s="231"/>
    </row>
    <row r="15" spans="1:14" ht="13" x14ac:dyDescent="0.3">
      <c r="A15" s="328">
        <f>urakkatunnit!A12</f>
        <v>0</v>
      </c>
      <c r="B15" s="191"/>
      <c r="C15" s="191"/>
      <c r="D15" s="111">
        <f>urakkatunnit!H12</f>
        <v>0</v>
      </c>
      <c r="E15" s="284"/>
      <c r="F15" s="278">
        <f t="shared" si="0"/>
        <v>0</v>
      </c>
      <c r="G15" s="134">
        <f>urakkatunnit!I12</f>
        <v>0</v>
      </c>
      <c r="H15" s="114">
        <f>Välipohjat!$M$9</f>
        <v>0</v>
      </c>
      <c r="I15" s="462" t="e">
        <f t="shared" si="2"/>
        <v>#DIV/0!</v>
      </c>
      <c r="J15" s="114">
        <f t="shared" si="3"/>
        <v>0</v>
      </c>
      <c r="K15" s="463" t="e">
        <f t="shared" si="1"/>
        <v>#DIV/0!</v>
      </c>
      <c r="L15" s="231"/>
      <c r="M15" s="231"/>
      <c r="N15" s="231"/>
    </row>
    <row r="16" spans="1:14" ht="13" x14ac:dyDescent="0.3">
      <c r="A16" s="328">
        <f>urakkatunnit!A13</f>
        <v>0</v>
      </c>
      <c r="B16" s="191"/>
      <c r="C16" s="191"/>
      <c r="D16" s="111">
        <f>urakkatunnit!H13</f>
        <v>0</v>
      </c>
      <c r="E16" s="284"/>
      <c r="F16" s="278">
        <f t="shared" si="0"/>
        <v>0</v>
      </c>
      <c r="G16" s="134">
        <f>urakkatunnit!I13</f>
        <v>0</v>
      </c>
      <c r="H16" s="114">
        <f>Välipohjat!$M$10</f>
        <v>0</v>
      </c>
      <c r="I16" s="462" t="e">
        <f t="shared" si="2"/>
        <v>#DIV/0!</v>
      </c>
      <c r="J16" s="114">
        <f t="shared" si="3"/>
        <v>0</v>
      </c>
      <c r="K16" s="463" t="e">
        <f t="shared" si="1"/>
        <v>#DIV/0!</v>
      </c>
      <c r="L16" s="231"/>
      <c r="M16" s="231"/>
      <c r="N16" s="231"/>
    </row>
    <row r="17" spans="1:14" ht="13" x14ac:dyDescent="0.3">
      <c r="A17" s="328">
        <f>urakkatunnit!A14</f>
        <v>0</v>
      </c>
      <c r="B17" s="191"/>
      <c r="C17" s="191"/>
      <c r="D17" s="111">
        <f>urakkatunnit!H14</f>
        <v>0</v>
      </c>
      <c r="E17" s="284"/>
      <c r="F17" s="278">
        <f t="shared" si="0"/>
        <v>0</v>
      </c>
      <c r="G17" s="134">
        <f>urakkatunnit!I14</f>
        <v>0</v>
      </c>
      <c r="H17" s="114">
        <f>Välipohjat!$M$11</f>
        <v>0</v>
      </c>
      <c r="I17" s="462" t="e">
        <f t="shared" si="2"/>
        <v>#DIV/0!</v>
      </c>
      <c r="J17" s="114">
        <f t="shared" si="3"/>
        <v>0</v>
      </c>
      <c r="K17" s="463" t="e">
        <f t="shared" si="1"/>
        <v>#DIV/0!</v>
      </c>
      <c r="L17" s="231"/>
      <c r="M17" s="231"/>
      <c r="N17" s="231"/>
    </row>
    <row r="18" spans="1:14" ht="13" x14ac:dyDescent="0.3">
      <c r="A18" s="328">
        <f>urakkatunnit!A15</f>
        <v>0</v>
      </c>
      <c r="B18" s="191"/>
      <c r="C18" s="191"/>
      <c r="D18" s="111">
        <f>urakkatunnit!H15</f>
        <v>0</v>
      </c>
      <c r="E18" s="284"/>
      <c r="F18" s="278">
        <f t="shared" si="0"/>
        <v>0</v>
      </c>
      <c r="G18" s="134">
        <f>urakkatunnit!I15</f>
        <v>0</v>
      </c>
      <c r="H18" s="114">
        <f>Välipohjat!$M$12</f>
        <v>0</v>
      </c>
      <c r="I18" s="462" t="e">
        <f t="shared" si="2"/>
        <v>#DIV/0!</v>
      </c>
      <c r="J18" s="114">
        <f t="shared" si="3"/>
        <v>0</v>
      </c>
      <c r="K18" s="463" t="e">
        <f t="shared" si="1"/>
        <v>#DIV/0!</v>
      </c>
      <c r="L18" s="231"/>
      <c r="M18" s="231"/>
      <c r="N18" s="231"/>
    </row>
    <row r="19" spans="1:14" ht="13" x14ac:dyDescent="0.3">
      <c r="A19" s="328">
        <f>urakkatunnit!A16</f>
        <v>0</v>
      </c>
      <c r="B19" s="191"/>
      <c r="C19" s="191"/>
      <c r="D19" s="111">
        <f>urakkatunnit!H16</f>
        <v>0</v>
      </c>
      <c r="E19" s="284"/>
      <c r="F19" s="278">
        <f t="shared" si="0"/>
        <v>0</v>
      </c>
      <c r="G19" s="134">
        <f>urakkatunnit!I16</f>
        <v>0</v>
      </c>
      <c r="H19" s="114">
        <f>Välipohjat!$M$13</f>
        <v>0</v>
      </c>
      <c r="I19" s="462" t="e">
        <f t="shared" si="2"/>
        <v>#DIV/0!</v>
      </c>
      <c r="J19" s="114">
        <f t="shared" si="3"/>
        <v>0</v>
      </c>
      <c r="K19" s="463" t="e">
        <f t="shared" si="1"/>
        <v>#DIV/0!</v>
      </c>
      <c r="L19" s="231"/>
      <c r="M19" s="231"/>
      <c r="N19" s="231"/>
    </row>
    <row r="20" spans="1:14" ht="13" x14ac:dyDescent="0.3">
      <c r="A20" s="328">
        <f>urakkatunnit!A17</f>
        <v>0</v>
      </c>
      <c r="B20" s="245"/>
      <c r="C20" s="191"/>
      <c r="D20" s="111">
        <f>urakkatunnit!H17</f>
        <v>0</v>
      </c>
      <c r="E20" s="284"/>
      <c r="F20" s="278">
        <f t="shared" si="0"/>
        <v>0</v>
      </c>
      <c r="G20" s="134">
        <f>urakkatunnit!I17</f>
        <v>0</v>
      </c>
      <c r="H20" s="114">
        <f>Välipohjat!$M$14</f>
        <v>0</v>
      </c>
      <c r="I20" s="462" t="e">
        <f t="shared" si="2"/>
        <v>#DIV/0!</v>
      </c>
      <c r="J20" s="114">
        <f t="shared" ref="J20:J27" si="4">G20+H20</f>
        <v>0</v>
      </c>
      <c r="K20" s="463" t="e">
        <f t="shared" si="1"/>
        <v>#DIV/0!</v>
      </c>
      <c r="L20" s="231"/>
      <c r="M20" s="231"/>
      <c r="N20" s="231"/>
    </row>
    <row r="21" spans="1:14" ht="13" x14ac:dyDescent="0.3">
      <c r="A21" s="328">
        <f>urakkatunnit!A18</f>
        <v>0</v>
      </c>
      <c r="B21" s="70"/>
      <c r="C21" s="70"/>
      <c r="D21" s="111">
        <f>urakkatunnit!H18</f>
        <v>0</v>
      </c>
      <c r="E21" s="284"/>
      <c r="F21" s="278">
        <f t="shared" si="0"/>
        <v>0</v>
      </c>
      <c r="G21" s="134">
        <f>urakkatunnit!I18</f>
        <v>0</v>
      </c>
      <c r="H21" s="114">
        <f>Välipohjat!$M$15</f>
        <v>0</v>
      </c>
      <c r="I21" s="462" t="e">
        <f t="shared" si="2"/>
        <v>#DIV/0!</v>
      </c>
      <c r="J21" s="114">
        <f t="shared" si="4"/>
        <v>0</v>
      </c>
      <c r="K21" s="463" t="e">
        <f t="shared" si="1"/>
        <v>#DIV/0!</v>
      </c>
      <c r="L21" s="231"/>
      <c r="M21" s="231"/>
      <c r="N21" s="231"/>
    </row>
    <row r="22" spans="1:14" ht="13" x14ac:dyDescent="0.3">
      <c r="A22" s="329">
        <f>urakkatunnit!A19</f>
        <v>0</v>
      </c>
      <c r="B22" s="70"/>
      <c r="C22" s="70"/>
      <c r="D22" s="273">
        <f>urakkatunnit!H19</f>
        <v>0</v>
      </c>
      <c r="E22" s="284"/>
      <c r="F22" s="279">
        <f t="shared" si="0"/>
        <v>0</v>
      </c>
      <c r="G22" s="326">
        <f>urakkatunnit!I19</f>
        <v>0</v>
      </c>
      <c r="H22" s="283">
        <f>Välipohjat!$M$16</f>
        <v>0</v>
      </c>
      <c r="I22" s="462" t="e">
        <f t="shared" si="2"/>
        <v>#DIV/0!</v>
      </c>
      <c r="J22" s="283">
        <f t="shared" si="4"/>
        <v>0</v>
      </c>
      <c r="K22" s="464" t="e">
        <f t="shared" si="1"/>
        <v>#DIV/0!</v>
      </c>
      <c r="L22" s="231"/>
      <c r="M22" s="231"/>
      <c r="N22" s="231"/>
    </row>
    <row r="23" spans="1:14" ht="13" x14ac:dyDescent="0.3">
      <c r="A23" s="328">
        <f>urakkatunnit!A20</f>
        <v>0</v>
      </c>
      <c r="B23" s="24"/>
      <c r="C23" s="24"/>
      <c r="D23" s="273">
        <f>urakkatunnit!H20</f>
        <v>0</v>
      </c>
      <c r="E23" s="284"/>
      <c r="F23" s="279">
        <f t="shared" si="0"/>
        <v>0</v>
      </c>
      <c r="G23" s="134">
        <f>urakkatunnit!I20</f>
        <v>0</v>
      </c>
      <c r="H23" s="134">
        <f>Välipohjat!M17</f>
        <v>0</v>
      </c>
      <c r="I23" s="462" t="e">
        <f t="shared" si="2"/>
        <v>#DIV/0!</v>
      </c>
      <c r="J23" s="283">
        <f t="shared" si="4"/>
        <v>0</v>
      </c>
      <c r="K23" s="464" t="e">
        <f t="shared" si="1"/>
        <v>#DIV/0!</v>
      </c>
      <c r="N23" s="70"/>
    </row>
    <row r="24" spans="1:14" ht="13" x14ac:dyDescent="0.3">
      <c r="A24" s="328">
        <f>urakkatunnit!A21</f>
        <v>0</v>
      </c>
      <c r="B24" s="24"/>
      <c r="C24" s="24"/>
      <c r="D24" s="133">
        <f>urakkatunnit!H21</f>
        <v>0</v>
      </c>
      <c r="E24" s="284"/>
      <c r="F24" s="279">
        <f t="shared" si="0"/>
        <v>0</v>
      </c>
      <c r="G24" s="134">
        <f>urakkatunnit!I21</f>
        <v>0</v>
      </c>
      <c r="H24" s="134">
        <f>Välipohjat!M18</f>
        <v>0</v>
      </c>
      <c r="I24" s="462" t="e">
        <f t="shared" si="2"/>
        <v>#DIV/0!</v>
      </c>
      <c r="J24" s="283">
        <f t="shared" si="4"/>
        <v>0</v>
      </c>
      <c r="K24" s="464" t="e">
        <f t="shared" si="1"/>
        <v>#DIV/0!</v>
      </c>
      <c r="N24" s="70"/>
    </row>
    <row r="25" spans="1:14" ht="13" x14ac:dyDescent="0.3">
      <c r="A25" s="328">
        <f>urakkatunnit!A22</f>
        <v>0</v>
      </c>
      <c r="B25" s="24"/>
      <c r="C25" s="24"/>
      <c r="D25" s="133">
        <f>urakkatunnit!H22</f>
        <v>0</v>
      </c>
      <c r="E25" s="284"/>
      <c r="F25" s="279">
        <f t="shared" si="0"/>
        <v>0</v>
      </c>
      <c r="G25" s="134">
        <f>urakkatunnit!I22</f>
        <v>0</v>
      </c>
      <c r="H25" s="134">
        <f>Välipohjat!M19</f>
        <v>0</v>
      </c>
      <c r="I25" s="462" t="e">
        <f t="shared" si="2"/>
        <v>#DIV/0!</v>
      </c>
      <c r="J25" s="283">
        <f t="shared" si="4"/>
        <v>0</v>
      </c>
      <c r="K25" s="464" t="e">
        <f t="shared" si="1"/>
        <v>#DIV/0!</v>
      </c>
      <c r="N25" s="70"/>
    </row>
    <row r="26" spans="1:14" ht="13" x14ac:dyDescent="0.3">
      <c r="A26" s="328">
        <f>urakkatunnit!A23</f>
        <v>0</v>
      </c>
      <c r="B26" s="24"/>
      <c r="C26" s="24"/>
      <c r="D26" s="133">
        <f>urakkatunnit!H23</f>
        <v>0</v>
      </c>
      <c r="E26" s="284"/>
      <c r="F26" s="279">
        <f t="shared" si="0"/>
        <v>0</v>
      </c>
      <c r="G26" s="134">
        <f>urakkatunnit!I23</f>
        <v>0</v>
      </c>
      <c r="H26" s="134">
        <f>Välipohjat!M20</f>
        <v>0</v>
      </c>
      <c r="I26" s="462" t="e">
        <f t="shared" si="2"/>
        <v>#DIV/0!</v>
      </c>
      <c r="J26" s="283">
        <f t="shared" si="4"/>
        <v>0</v>
      </c>
      <c r="K26" s="464" t="e">
        <f t="shared" si="1"/>
        <v>#DIV/0!</v>
      </c>
      <c r="N26" s="70"/>
    </row>
    <row r="27" spans="1:14" ht="13" x14ac:dyDescent="0.3">
      <c r="A27" s="325">
        <f>urakkatunnit!A24</f>
        <v>0</v>
      </c>
      <c r="B27" s="24"/>
      <c r="C27" s="24"/>
      <c r="D27" s="133">
        <f>urakkatunnit!H24</f>
        <v>0</v>
      </c>
      <c r="E27" s="284"/>
      <c r="F27" s="114">
        <f t="shared" si="0"/>
        <v>0</v>
      </c>
      <c r="G27" s="134">
        <f>urakkatunnit!I24</f>
        <v>0</v>
      </c>
      <c r="H27" s="134">
        <f>Välipohjat!M21</f>
        <v>0</v>
      </c>
      <c r="I27" s="462" t="e">
        <f t="shared" si="2"/>
        <v>#DIV/0!</v>
      </c>
      <c r="J27" s="114">
        <f t="shared" si="4"/>
        <v>0</v>
      </c>
      <c r="K27" s="465" t="e">
        <f t="shared" si="1"/>
        <v>#DIV/0!</v>
      </c>
    </row>
    <row r="28" spans="1:14" x14ac:dyDescent="0.25">
      <c r="A28" s="1365" t="s">
        <v>356</v>
      </c>
      <c r="B28" s="1366"/>
      <c r="C28" s="1366"/>
      <c r="D28" s="1366"/>
      <c r="E28" s="1366"/>
      <c r="F28" s="1366"/>
      <c r="G28" s="1366"/>
      <c r="H28" s="1366"/>
      <c r="I28" s="1366"/>
      <c r="J28" s="1366"/>
      <c r="K28" s="1367"/>
    </row>
    <row r="29" spans="1:14" x14ac:dyDescent="0.25">
      <c r="A29" s="1368" t="s">
        <v>492</v>
      </c>
      <c r="B29" s="1369"/>
      <c r="C29" s="1369"/>
      <c r="D29" s="1369"/>
      <c r="E29" s="1369"/>
      <c r="F29" s="1369"/>
      <c r="G29" s="1369"/>
      <c r="H29" s="1369"/>
      <c r="I29" s="1369"/>
      <c r="J29" s="1369"/>
      <c r="K29" s="1370"/>
      <c r="L29" s="231"/>
    </row>
    <row r="30" spans="1:14" ht="13" x14ac:dyDescent="0.3">
      <c r="A30" s="325">
        <f>urakkatunnit!A26</f>
        <v>0</v>
      </c>
      <c r="B30" s="24"/>
      <c r="C30" s="24"/>
      <c r="D30" s="133">
        <f>urakkatunnit!H26</f>
        <v>0</v>
      </c>
      <c r="E30" s="477"/>
      <c r="F30" s="114">
        <f>D30*E30</f>
        <v>0</v>
      </c>
      <c r="G30" s="134">
        <f>urakkatunnit!I26</f>
        <v>0</v>
      </c>
      <c r="H30" s="134">
        <f>Välipohjat!M22</f>
        <v>0</v>
      </c>
      <c r="I30" s="462" t="e">
        <f>F30*$D$8/$F$39</f>
        <v>#DIV/0!</v>
      </c>
      <c r="J30" s="114">
        <f t="shared" ref="J30:J38" si="5">G30+H30</f>
        <v>0</v>
      </c>
      <c r="K30" s="465" t="e">
        <f>I30-J30</f>
        <v>#DIV/0!</v>
      </c>
      <c r="L30" s="231"/>
    </row>
    <row r="31" spans="1:14" ht="13" x14ac:dyDescent="0.3">
      <c r="A31" s="325">
        <f>urakkatunnit!A27</f>
        <v>0</v>
      </c>
      <c r="B31" s="24"/>
      <c r="C31" s="24"/>
      <c r="D31" s="133">
        <f>urakkatunnit!H27</f>
        <v>0</v>
      </c>
      <c r="E31" s="477"/>
      <c r="F31" s="114">
        <f>D31*E31</f>
        <v>0</v>
      </c>
      <c r="G31" s="134">
        <f>urakkatunnit!I27</f>
        <v>0</v>
      </c>
      <c r="H31" s="134">
        <f>Välipohjat!M23</f>
        <v>0</v>
      </c>
      <c r="I31" s="462" t="e">
        <f>F31*$D$8/$F$39</f>
        <v>#DIV/0!</v>
      </c>
      <c r="J31" s="114">
        <f t="shared" si="5"/>
        <v>0</v>
      </c>
      <c r="K31" s="465" t="e">
        <f>I31-J31</f>
        <v>#DIV/0!</v>
      </c>
      <c r="L31" s="231"/>
    </row>
    <row r="32" spans="1:14" ht="13" x14ac:dyDescent="0.3">
      <c r="A32" s="325">
        <f>urakkatunnit!A28</f>
        <v>0</v>
      </c>
      <c r="B32" s="24"/>
      <c r="C32" s="24"/>
      <c r="D32" s="133">
        <f>urakkatunnit!H28</f>
        <v>0</v>
      </c>
      <c r="E32" s="477"/>
      <c r="F32" s="114">
        <f>D32*E32</f>
        <v>0</v>
      </c>
      <c r="G32" s="134">
        <f>urakkatunnit!I28</f>
        <v>0</v>
      </c>
      <c r="H32" s="134">
        <f>Välipohjat!M24</f>
        <v>0</v>
      </c>
      <c r="I32" s="462" t="e">
        <f>F32*$D$8/$F$39</f>
        <v>#DIV/0!</v>
      </c>
      <c r="J32" s="114">
        <f t="shared" si="5"/>
        <v>0</v>
      </c>
      <c r="K32" s="465" t="e">
        <f>I32-J32</f>
        <v>#DIV/0!</v>
      </c>
      <c r="L32" s="231"/>
    </row>
    <row r="33" spans="1:13" ht="13" x14ac:dyDescent="0.3">
      <c r="A33" s="325">
        <f>urakkatunnit!A29</f>
        <v>0</v>
      </c>
      <c r="B33" s="24"/>
      <c r="C33" s="24"/>
      <c r="D33" s="133">
        <f>urakkatunnit!H29</f>
        <v>0</v>
      </c>
      <c r="E33" s="477"/>
      <c r="F33" s="114">
        <f>D33*E33</f>
        <v>0</v>
      </c>
      <c r="G33" s="134">
        <f>urakkatunnit!I29</f>
        <v>0</v>
      </c>
      <c r="H33" s="134">
        <f>Välipohjat!M25</f>
        <v>0</v>
      </c>
      <c r="I33" s="462" t="e">
        <f>F33*$D$8/$F$39</f>
        <v>#DIV/0!</v>
      </c>
      <c r="J33" s="114">
        <f t="shared" si="5"/>
        <v>0</v>
      </c>
      <c r="K33" s="465" t="e">
        <f>I33-J33</f>
        <v>#DIV/0!</v>
      </c>
      <c r="L33" s="231"/>
    </row>
    <row r="34" spans="1:13" ht="13" x14ac:dyDescent="0.3">
      <c r="A34" s="1371" t="s">
        <v>358</v>
      </c>
      <c r="B34" s="1372"/>
      <c r="C34" s="1372"/>
      <c r="D34" s="1372"/>
      <c r="E34" s="1372"/>
      <c r="F34" s="1372"/>
      <c r="G34" s="1372"/>
      <c r="H34" s="1372"/>
      <c r="I34" s="1372"/>
      <c r="J34" s="1372"/>
      <c r="K34" s="1373"/>
      <c r="L34" s="231"/>
    </row>
    <row r="35" spans="1:13" x14ac:dyDescent="0.25">
      <c r="A35" s="325">
        <f>urakkatunnit!A31</f>
        <v>0</v>
      </c>
      <c r="B35" s="24"/>
      <c r="C35" s="24"/>
      <c r="D35" s="133">
        <f>urakkatunnit!H31</f>
        <v>0</v>
      </c>
      <c r="E35" s="456"/>
      <c r="F35" s="114"/>
      <c r="G35" s="134">
        <f>urakkatunnit!I31</f>
        <v>0</v>
      </c>
      <c r="H35" s="114"/>
      <c r="I35" s="456"/>
      <c r="J35" s="114">
        <f t="shared" si="5"/>
        <v>0</v>
      </c>
      <c r="K35" s="456"/>
      <c r="L35" s="231"/>
    </row>
    <row r="36" spans="1:13" x14ac:dyDescent="0.25">
      <c r="A36" s="325">
        <f>urakkatunnit!A32</f>
        <v>0</v>
      </c>
      <c r="B36" s="24"/>
      <c r="C36" s="24"/>
      <c r="D36" s="133">
        <f>urakkatunnit!H32</f>
        <v>0</v>
      </c>
      <c r="E36" s="456"/>
      <c r="F36" s="114"/>
      <c r="G36" s="134">
        <f>urakkatunnit!I32</f>
        <v>0</v>
      </c>
      <c r="H36" s="114"/>
      <c r="I36" s="456"/>
      <c r="J36" s="114">
        <f t="shared" si="5"/>
        <v>0</v>
      </c>
      <c r="K36" s="456"/>
      <c r="L36" s="231"/>
    </row>
    <row r="37" spans="1:13" x14ac:dyDescent="0.25">
      <c r="A37" s="325">
        <f>urakkatunnit!A33</f>
        <v>0</v>
      </c>
      <c r="B37" s="24"/>
      <c r="C37" s="24"/>
      <c r="D37" s="133">
        <f>urakkatunnit!H33</f>
        <v>0</v>
      </c>
      <c r="E37" s="456"/>
      <c r="F37" s="114"/>
      <c r="G37" s="134">
        <f>urakkatunnit!I33</f>
        <v>0</v>
      </c>
      <c r="H37" s="114"/>
      <c r="I37" s="456"/>
      <c r="J37" s="114">
        <f t="shared" si="5"/>
        <v>0</v>
      </c>
      <c r="K37" s="456"/>
      <c r="L37" s="231"/>
    </row>
    <row r="38" spans="1:13" ht="13" thickBot="1" x14ac:dyDescent="0.3">
      <c r="A38" s="325">
        <f>urakkatunnit!A34</f>
        <v>0</v>
      </c>
      <c r="B38" s="24"/>
      <c r="C38" s="24"/>
      <c r="D38" s="133">
        <f>urakkatunnit!H34</f>
        <v>0</v>
      </c>
      <c r="E38" s="456"/>
      <c r="F38" s="114"/>
      <c r="G38" s="134">
        <f>urakkatunnit!I34</f>
        <v>0</v>
      </c>
      <c r="H38" s="114"/>
      <c r="I38" s="456"/>
      <c r="J38" s="114">
        <f t="shared" si="5"/>
        <v>0</v>
      </c>
      <c r="K38" s="456"/>
      <c r="L38" s="231"/>
    </row>
    <row r="39" spans="1:13" ht="13" thickBot="1" x14ac:dyDescent="0.3">
      <c r="D39" s="282">
        <f>SUM(D13:D38)</f>
        <v>0</v>
      </c>
      <c r="E39" s="246"/>
      <c r="F39" s="281">
        <f>SUM(F13:F33)</f>
        <v>0</v>
      </c>
      <c r="G39" s="280">
        <f>SUM(G13:G38)</f>
        <v>0</v>
      </c>
      <c r="H39" s="281">
        <f>SUM(H13:H33)</f>
        <v>0</v>
      </c>
      <c r="I39" s="246" t="e">
        <f>SUM(I13:I33)</f>
        <v>#DIV/0!</v>
      </c>
      <c r="J39" s="281">
        <f>SUM(J13:J38)</f>
        <v>0</v>
      </c>
      <c r="K39" s="233" t="e">
        <f>SUM(K13:K33)</f>
        <v>#DIV/0!</v>
      </c>
      <c r="L39" s="247" t="e">
        <f>SUM(J39:K39)</f>
        <v>#DIV/0!</v>
      </c>
    </row>
    <row r="40" spans="1:13" x14ac:dyDescent="0.25">
      <c r="D40" s="69"/>
      <c r="E40" s="231"/>
      <c r="F40" s="160"/>
      <c r="G40" s="157"/>
      <c r="H40" s="160"/>
      <c r="I40" s="231"/>
      <c r="J40" s="160"/>
      <c r="K40" s="231"/>
      <c r="L40" s="231"/>
    </row>
    <row r="41" spans="1:13" x14ac:dyDescent="0.25">
      <c r="A41" s="70"/>
      <c r="B41" s="70"/>
      <c r="C41" s="70"/>
      <c r="D41" s="70"/>
      <c r="E41" s="231"/>
      <c r="F41" s="231"/>
      <c r="G41" s="231"/>
      <c r="H41" s="231"/>
      <c r="I41" s="231"/>
      <c r="J41" s="231"/>
      <c r="L41" s="70"/>
      <c r="M41" s="70"/>
    </row>
    <row r="42" spans="1:13" ht="13" x14ac:dyDescent="0.3">
      <c r="A42" s="467" t="s">
        <v>361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2.75" customHeight="1" x14ac:dyDescent="0.25">
      <c r="A43" s="70" t="s">
        <v>271</v>
      </c>
      <c r="B43" s="70"/>
      <c r="C43" s="70"/>
      <c r="D43" s="70"/>
      <c r="E43" s="70"/>
      <c r="F43" s="70"/>
      <c r="G43" s="70"/>
      <c r="H43" s="70"/>
      <c r="I43" s="70"/>
      <c r="J43" s="70"/>
      <c r="K43" s="1362"/>
      <c r="L43" s="1362"/>
      <c r="M43" s="1362"/>
    </row>
    <row r="44" spans="1:13" x14ac:dyDescent="0.25">
      <c r="A44" t="s">
        <v>272</v>
      </c>
    </row>
    <row r="45" spans="1:13" x14ac:dyDescent="0.25">
      <c r="A45" t="s">
        <v>317</v>
      </c>
    </row>
    <row r="46" spans="1:13" x14ac:dyDescent="0.25">
      <c r="A46" t="s">
        <v>273</v>
      </c>
    </row>
    <row r="47" spans="1:13" x14ac:dyDescent="0.25">
      <c r="A47" t="s">
        <v>274</v>
      </c>
    </row>
    <row r="53" spans="1:13" x14ac:dyDescent="0.25">
      <c r="A53" s="401"/>
      <c r="B53" s="401"/>
      <c r="C53" s="401"/>
      <c r="D53" s="401"/>
      <c r="E53" s="401"/>
      <c r="F53" s="401"/>
      <c r="G53" s="401"/>
      <c r="H53" s="401"/>
      <c r="I53" s="401"/>
      <c r="J53" s="401"/>
      <c r="K53" s="401"/>
      <c r="L53" s="401"/>
      <c r="M53" s="401"/>
    </row>
    <row r="54" spans="1:13" ht="15.5" x14ac:dyDescent="0.35">
      <c r="A54" s="1363"/>
      <c r="B54" s="1363"/>
      <c r="C54" s="1363"/>
      <c r="D54" s="1363"/>
      <c r="E54" s="1363"/>
      <c r="F54" s="1363"/>
      <c r="G54" s="1363"/>
      <c r="H54" s="1363"/>
      <c r="I54" s="1363"/>
      <c r="J54" s="1363"/>
      <c r="K54" s="1363"/>
      <c r="L54" s="1363"/>
      <c r="M54" s="1363"/>
    </row>
    <row r="55" spans="1:13" x14ac:dyDescent="0.25">
      <c r="A55" s="438"/>
      <c r="B55" s="438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</row>
    <row r="56" spans="1:13" ht="13" x14ac:dyDescent="0.3">
      <c r="A56" s="439"/>
      <c r="B56" s="438"/>
      <c r="C56" s="438"/>
      <c r="D56" s="1364"/>
      <c r="E56" s="1364"/>
      <c r="F56" s="1364"/>
      <c r="G56" s="1364"/>
      <c r="H56" s="438"/>
      <c r="I56" s="438"/>
      <c r="J56" s="438"/>
      <c r="K56" s="438"/>
      <c r="L56" s="438"/>
      <c r="M56" s="438"/>
    </row>
    <row r="57" spans="1:13" x14ac:dyDescent="0.25">
      <c r="A57" s="438"/>
      <c r="B57" s="438"/>
      <c r="C57" s="438"/>
      <c r="D57" s="438"/>
      <c r="E57" s="438"/>
      <c r="F57" s="438"/>
      <c r="G57" s="438"/>
      <c r="H57" s="438"/>
      <c r="I57" s="438"/>
      <c r="J57" s="438"/>
      <c r="K57" s="438"/>
      <c r="L57" s="438"/>
      <c r="M57" s="438"/>
    </row>
    <row r="58" spans="1:13" x14ac:dyDescent="0.25">
      <c r="A58" s="438"/>
      <c r="B58" s="438"/>
      <c r="C58" s="438"/>
      <c r="D58" s="440"/>
      <c r="E58" s="438"/>
      <c r="F58" s="438"/>
      <c r="G58" s="438"/>
      <c r="H58" s="438"/>
      <c r="I58" s="438"/>
      <c r="J58" s="438"/>
      <c r="K58" s="438"/>
      <c r="L58" s="438"/>
      <c r="M58" s="438"/>
    </row>
    <row r="59" spans="1:13" x14ac:dyDescent="0.25">
      <c r="A59" s="438"/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</row>
    <row r="60" spans="1:13" x14ac:dyDescent="0.25">
      <c r="A60" s="438"/>
      <c r="B60" s="438"/>
      <c r="C60" s="438"/>
      <c r="D60" s="438"/>
      <c r="E60" s="438"/>
      <c r="F60" s="438"/>
      <c r="G60" s="396"/>
      <c r="H60" s="396"/>
      <c r="I60" s="438"/>
      <c r="J60" s="438"/>
      <c r="K60" s="438"/>
      <c r="L60" s="438"/>
      <c r="M60" s="438"/>
    </row>
    <row r="61" spans="1:13" x14ac:dyDescent="0.25">
      <c r="A61" s="438"/>
      <c r="B61" s="438"/>
      <c r="C61" s="438"/>
      <c r="D61" s="438"/>
      <c r="E61" s="438"/>
      <c r="F61" s="438"/>
      <c r="G61" s="441"/>
      <c r="H61" s="438"/>
      <c r="I61" s="438"/>
      <c r="J61" s="438"/>
      <c r="K61" s="438"/>
      <c r="L61" s="438"/>
      <c r="M61" s="438"/>
    </row>
    <row r="62" spans="1:13" ht="12.75" customHeight="1" x14ac:dyDescent="0.25">
      <c r="A62" s="438"/>
      <c r="B62" s="438"/>
      <c r="C62" s="438"/>
      <c r="D62" s="442"/>
      <c r="E62" s="1356"/>
      <c r="F62" s="443"/>
      <c r="G62" s="442"/>
      <c r="H62" s="442"/>
      <c r="I62" s="442"/>
      <c r="J62" s="442"/>
      <c r="K62" s="442"/>
      <c r="L62" s="442"/>
      <c r="M62" s="442"/>
    </row>
    <row r="63" spans="1:13" x14ac:dyDescent="0.25">
      <c r="A63" s="444"/>
      <c r="B63" s="438"/>
      <c r="C63" s="438"/>
      <c r="D63" s="445"/>
      <c r="E63" s="1356"/>
      <c r="F63" s="443"/>
      <c r="G63" s="442"/>
      <c r="H63" s="442"/>
      <c r="I63" s="446"/>
      <c r="J63" s="442"/>
      <c r="K63" s="442"/>
      <c r="L63" s="442"/>
      <c r="M63" s="442"/>
    </row>
    <row r="64" spans="1:13" ht="13" x14ac:dyDescent="0.3">
      <c r="A64" s="447"/>
      <c r="B64" s="438"/>
      <c r="C64" s="438"/>
      <c r="D64" s="444"/>
      <c r="E64" s="448"/>
      <c r="F64" s="449"/>
      <c r="G64" s="450"/>
      <c r="H64" s="449"/>
      <c r="I64" s="451"/>
      <c r="J64" s="449"/>
      <c r="K64" s="452"/>
      <c r="L64" s="453"/>
      <c r="M64" s="453"/>
    </row>
    <row r="65" spans="1:13" ht="13" x14ac:dyDescent="0.3">
      <c r="A65" s="454"/>
      <c r="B65" s="438"/>
      <c r="C65" s="438"/>
      <c r="D65" s="444"/>
      <c r="E65" s="448"/>
      <c r="F65" s="449"/>
      <c r="G65" s="450"/>
      <c r="H65" s="449"/>
      <c r="I65" s="451"/>
      <c r="J65" s="449"/>
      <c r="K65" s="452"/>
      <c r="L65" s="453"/>
      <c r="M65" s="453"/>
    </row>
    <row r="66" spans="1:13" ht="13" x14ac:dyDescent="0.3">
      <c r="A66" s="454"/>
      <c r="B66" s="438"/>
      <c r="C66" s="438"/>
      <c r="D66" s="444"/>
      <c r="E66" s="448"/>
      <c r="F66" s="449"/>
      <c r="G66" s="450"/>
      <c r="H66" s="449"/>
      <c r="I66" s="451"/>
      <c r="J66" s="449"/>
      <c r="K66" s="452"/>
      <c r="L66" s="453"/>
      <c r="M66" s="453"/>
    </row>
    <row r="67" spans="1:13" ht="13" x14ac:dyDescent="0.3">
      <c r="A67" s="455"/>
      <c r="B67" s="438"/>
      <c r="C67" s="438"/>
      <c r="D67" s="444"/>
      <c r="E67" s="448"/>
      <c r="F67" s="449"/>
      <c r="G67" s="450"/>
      <c r="H67" s="449"/>
      <c r="I67" s="451"/>
      <c r="J67" s="449"/>
      <c r="K67" s="452"/>
      <c r="L67" s="451"/>
      <c r="M67" s="451"/>
    </row>
    <row r="68" spans="1:13" ht="13" x14ac:dyDescent="0.3">
      <c r="A68" s="455"/>
      <c r="B68" s="438"/>
      <c r="C68" s="438"/>
      <c r="D68" s="444"/>
      <c r="E68" s="448"/>
      <c r="F68" s="449"/>
      <c r="G68" s="450"/>
      <c r="H68" s="449"/>
      <c r="I68" s="451"/>
      <c r="J68" s="449"/>
      <c r="K68" s="452"/>
      <c r="L68" s="451"/>
      <c r="M68" s="451"/>
    </row>
    <row r="69" spans="1:13" ht="13" x14ac:dyDescent="0.3">
      <c r="A69" s="455"/>
      <c r="B69" s="438"/>
      <c r="C69" s="438"/>
      <c r="D69" s="444"/>
      <c r="E69" s="448"/>
      <c r="F69" s="449"/>
      <c r="G69" s="450"/>
      <c r="H69" s="449"/>
      <c r="I69" s="451"/>
      <c r="J69" s="449"/>
      <c r="K69" s="452"/>
      <c r="L69" s="451"/>
      <c r="M69" s="451"/>
    </row>
    <row r="70" spans="1:13" x14ac:dyDescent="0.25">
      <c r="A70" s="401"/>
      <c r="B70" s="401"/>
      <c r="C70" s="401"/>
      <c r="D70" s="407"/>
      <c r="E70" s="401"/>
      <c r="F70" s="407"/>
      <c r="G70" s="450"/>
      <c r="H70" s="449"/>
      <c r="I70" s="401"/>
      <c r="J70" s="450"/>
      <c r="K70" s="401"/>
      <c r="L70" s="401"/>
      <c r="M70" s="401"/>
    </row>
    <row r="71" spans="1:13" x14ac:dyDescent="0.25">
      <c r="A71" s="401"/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</row>
    <row r="72" spans="1:13" x14ac:dyDescent="0.25">
      <c r="A72" s="401"/>
      <c r="B72" s="401"/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401"/>
    </row>
    <row r="73" spans="1:13" x14ac:dyDescent="0.25">
      <c r="A73" s="1357"/>
      <c r="B73" s="1358"/>
      <c r="C73" s="1358"/>
      <c r="D73" s="1358"/>
      <c r="E73" s="1358"/>
      <c r="F73" s="1358"/>
      <c r="G73" s="1358"/>
      <c r="H73" s="1358"/>
      <c r="I73" s="1358"/>
      <c r="J73" s="1358"/>
      <c r="K73" s="1358"/>
      <c r="L73" s="1358"/>
      <c r="M73" s="1358"/>
    </row>
    <row r="74" spans="1:13" x14ac:dyDescent="0.25">
      <c r="A74" s="1358"/>
      <c r="B74" s="1358"/>
      <c r="C74" s="1358"/>
      <c r="D74" s="1358"/>
      <c r="E74" s="1358"/>
      <c r="F74" s="1358"/>
      <c r="G74" s="1358"/>
      <c r="H74" s="1358"/>
      <c r="I74" s="1358"/>
      <c r="J74" s="1358"/>
      <c r="K74" s="1358"/>
      <c r="L74" s="1358"/>
      <c r="M74" s="1358"/>
    </row>
    <row r="75" spans="1:13" x14ac:dyDescent="0.25">
      <c r="A75" s="1358"/>
      <c r="B75" s="1358"/>
      <c r="C75" s="1358"/>
      <c r="D75" s="1358"/>
      <c r="E75" s="1358"/>
      <c r="F75" s="1358"/>
      <c r="G75" s="1358"/>
      <c r="H75" s="1358"/>
      <c r="I75" s="1358"/>
      <c r="J75" s="1358"/>
      <c r="K75" s="1358"/>
      <c r="L75" s="1358"/>
      <c r="M75" s="1358"/>
    </row>
    <row r="76" spans="1:13" x14ac:dyDescent="0.25">
      <c r="A76" s="1358"/>
      <c r="B76" s="1358"/>
      <c r="C76" s="1358"/>
      <c r="D76" s="1358"/>
      <c r="E76" s="1358"/>
      <c r="F76" s="1358"/>
      <c r="G76" s="1358"/>
      <c r="H76" s="1358"/>
      <c r="I76" s="1358"/>
      <c r="J76" s="1358"/>
      <c r="K76" s="1358"/>
      <c r="L76" s="1358"/>
      <c r="M76" s="1358"/>
    </row>
    <row r="77" spans="1:13" x14ac:dyDescent="0.25">
      <c r="A77" s="1358"/>
      <c r="B77" s="1358"/>
      <c r="C77" s="1358"/>
      <c r="D77" s="1358"/>
      <c r="E77" s="1358"/>
      <c r="F77" s="1358"/>
      <c r="G77" s="1358"/>
      <c r="H77" s="1358"/>
      <c r="I77" s="1358"/>
      <c r="J77" s="1358"/>
      <c r="K77" s="1358"/>
      <c r="L77" s="1358"/>
      <c r="M77" s="1358"/>
    </row>
    <row r="78" spans="1:13" x14ac:dyDescent="0.25">
      <c r="A78" s="1358"/>
      <c r="B78" s="1358"/>
      <c r="C78" s="1358"/>
      <c r="D78" s="1358"/>
      <c r="E78" s="1358"/>
      <c r="F78" s="1358"/>
      <c r="G78" s="1358"/>
      <c r="H78" s="1358"/>
      <c r="I78" s="1358"/>
      <c r="J78" s="1358"/>
      <c r="K78" s="1358"/>
      <c r="L78" s="1358"/>
      <c r="M78" s="1358"/>
    </row>
    <row r="79" spans="1:13" x14ac:dyDescent="0.25">
      <c r="A79" s="1358"/>
      <c r="B79" s="1358"/>
      <c r="C79" s="1358"/>
      <c r="D79" s="1358"/>
      <c r="E79" s="1358"/>
      <c r="F79" s="1358"/>
      <c r="G79" s="1358"/>
      <c r="H79" s="1358"/>
      <c r="I79" s="1358"/>
      <c r="J79" s="1358"/>
      <c r="K79" s="1358"/>
      <c r="L79" s="1358"/>
      <c r="M79" s="1358"/>
    </row>
    <row r="80" spans="1:13" x14ac:dyDescent="0.25">
      <c r="A80" s="1358"/>
      <c r="B80" s="1358"/>
      <c r="C80" s="1358"/>
      <c r="D80" s="1358"/>
      <c r="E80" s="1358"/>
      <c r="F80" s="1358"/>
      <c r="G80" s="1358"/>
      <c r="H80" s="1358"/>
      <c r="I80" s="1358"/>
      <c r="J80" s="1358"/>
      <c r="K80" s="1358"/>
      <c r="L80" s="1358"/>
      <c r="M80" s="1358"/>
    </row>
    <row r="81" spans="1:13" x14ac:dyDescent="0.25">
      <c r="A81" s="1358"/>
      <c r="B81" s="1358"/>
      <c r="C81" s="1358"/>
      <c r="D81" s="1358"/>
      <c r="E81" s="1358"/>
      <c r="F81" s="1358"/>
      <c r="G81" s="1358"/>
      <c r="H81" s="1358"/>
      <c r="I81" s="1358"/>
      <c r="J81" s="1358"/>
      <c r="K81" s="1358"/>
      <c r="L81" s="1358"/>
      <c r="M81" s="1358"/>
    </row>
    <row r="82" spans="1:13" x14ac:dyDescent="0.25">
      <c r="A82" s="1358"/>
      <c r="B82" s="1358"/>
      <c r="C82" s="1358"/>
      <c r="D82" s="1358"/>
      <c r="E82" s="1358"/>
      <c r="F82" s="1358"/>
      <c r="G82" s="1358"/>
      <c r="H82" s="1358"/>
      <c r="I82" s="1358"/>
      <c r="J82" s="1358"/>
      <c r="K82" s="1358"/>
      <c r="L82" s="1358"/>
      <c r="M82" s="1358"/>
    </row>
    <row r="83" spans="1:13" x14ac:dyDescent="0.25">
      <c r="A83" s="1358"/>
      <c r="B83" s="1358"/>
      <c r="C83" s="1358"/>
      <c r="D83" s="1358"/>
      <c r="E83" s="1358"/>
      <c r="F83" s="1358"/>
      <c r="G83" s="1358"/>
      <c r="H83" s="1358"/>
      <c r="I83" s="1358"/>
      <c r="J83" s="1358"/>
      <c r="K83" s="1358"/>
      <c r="L83" s="1358"/>
      <c r="M83" s="1358"/>
    </row>
    <row r="84" spans="1:13" x14ac:dyDescent="0.25">
      <c r="A84" s="1358"/>
      <c r="B84" s="1358"/>
      <c r="C84" s="1358"/>
      <c r="D84" s="1358"/>
      <c r="E84" s="1358"/>
      <c r="F84" s="1358"/>
      <c r="G84" s="1358"/>
      <c r="H84" s="1358"/>
      <c r="I84" s="1358"/>
      <c r="J84" s="1358"/>
      <c r="K84" s="1358"/>
      <c r="L84" s="1358"/>
      <c r="M84" s="1358"/>
    </row>
    <row r="85" spans="1:13" x14ac:dyDescent="0.25">
      <c r="A85" s="1358"/>
      <c r="B85" s="1358"/>
      <c r="C85" s="1358"/>
      <c r="D85" s="1358"/>
      <c r="E85" s="1358"/>
      <c r="F85" s="1358"/>
      <c r="G85" s="1358"/>
      <c r="H85" s="1358"/>
      <c r="I85" s="1358"/>
      <c r="J85" s="1358"/>
      <c r="K85" s="1358"/>
      <c r="L85" s="1358"/>
      <c r="M85" s="1358"/>
    </row>
    <row r="86" spans="1:13" x14ac:dyDescent="0.25">
      <c r="A86" s="1358"/>
      <c r="B86" s="1358"/>
      <c r="C86" s="1358"/>
      <c r="D86" s="1358"/>
      <c r="E86" s="1358"/>
      <c r="F86" s="1358"/>
      <c r="G86" s="1358"/>
      <c r="H86" s="1358"/>
      <c r="I86" s="1358"/>
      <c r="J86" s="1358"/>
      <c r="K86" s="1358"/>
      <c r="L86" s="1358"/>
      <c r="M86" s="1358"/>
    </row>
    <row r="87" spans="1:13" x14ac:dyDescent="0.25">
      <c r="A87" s="1358"/>
      <c r="B87" s="1358"/>
      <c r="C87" s="1358"/>
      <c r="D87" s="1358"/>
      <c r="E87" s="1358"/>
      <c r="F87" s="1358"/>
      <c r="G87" s="1358"/>
      <c r="H87" s="1358"/>
      <c r="I87" s="1358"/>
      <c r="J87" s="1358"/>
      <c r="K87" s="1358"/>
      <c r="L87" s="1358"/>
      <c r="M87" s="1358"/>
    </row>
    <row r="88" spans="1:13" x14ac:dyDescent="0.25">
      <c r="A88" s="1358"/>
      <c r="B88" s="1358"/>
      <c r="C88" s="1358"/>
      <c r="D88" s="1358"/>
      <c r="E88" s="1358"/>
      <c r="F88" s="1358"/>
      <c r="G88" s="1358"/>
      <c r="H88" s="1358"/>
      <c r="I88" s="1358"/>
      <c r="J88" s="1358"/>
      <c r="K88" s="1358"/>
      <c r="L88" s="1358"/>
      <c r="M88" s="1358"/>
    </row>
    <row r="89" spans="1:13" x14ac:dyDescent="0.25">
      <c r="A89" s="1358"/>
      <c r="B89" s="1358"/>
      <c r="C89" s="1358"/>
      <c r="D89" s="1358"/>
      <c r="E89" s="1358"/>
      <c r="F89" s="1358"/>
      <c r="G89" s="1358"/>
      <c r="H89" s="1358"/>
      <c r="I89" s="1358"/>
      <c r="J89" s="1358"/>
      <c r="K89" s="1358"/>
      <c r="L89" s="1358"/>
      <c r="M89" s="1358"/>
    </row>
    <row r="90" spans="1:13" x14ac:dyDescent="0.25">
      <c r="A90" s="1358"/>
      <c r="B90" s="1358"/>
      <c r="C90" s="1358"/>
      <c r="D90" s="1358"/>
      <c r="E90" s="1358"/>
      <c r="F90" s="1358"/>
      <c r="G90" s="1358"/>
      <c r="H90" s="1358"/>
      <c r="I90" s="1358"/>
      <c r="J90" s="1358"/>
      <c r="K90" s="1358"/>
      <c r="L90" s="1358"/>
      <c r="M90" s="1358"/>
    </row>
  </sheetData>
  <sheetProtection algorithmName="SHA-512" hashValue="4Xti6c+F9EMclk8AWZ67CPlJzLaLFATbtLYssyqJ9HVEGTmQWMkRCbpbRAJv4hlBh7MEIWediYKpiU+34F2omA==" saltValue="CU/YAtnI7s/2sUZhui9iiw==" spinCount="100000" sheet="1"/>
  <mergeCells count="11">
    <mergeCell ref="E62:E63"/>
    <mergeCell ref="A73:M90"/>
    <mergeCell ref="D4:G4"/>
    <mergeCell ref="E11:E12"/>
    <mergeCell ref="A2:M2"/>
    <mergeCell ref="K43:M43"/>
    <mergeCell ref="A54:M54"/>
    <mergeCell ref="D56:G56"/>
    <mergeCell ref="A28:K28"/>
    <mergeCell ref="A29:K29"/>
    <mergeCell ref="A34:K34"/>
  </mergeCells>
  <phoneticPr fontId="0" type="noConversion"/>
  <hyperlinks>
    <hyperlink ref="A1" location="urakkamittausp.!A1" display="etusivu" xr:uid="{00000000-0004-0000-1100-000000000000}"/>
  </hyperlinks>
  <pageMargins left="0.25" right="0.25" top="0.75" bottom="0.75" header="0.3" footer="0.3"/>
  <pageSetup paperSize="9" scale="69" orientation="landscape" horizontalDpi="360" verticalDpi="360" r:id="rId1"/>
  <headerFooter alignWithMargins="0"/>
  <rowBreaks count="1" manualBreakCount="1">
    <brk id="4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3"/>
  <dimension ref="A1:U43"/>
  <sheetViews>
    <sheetView showGridLines="0" zoomScaleNormal="100" workbookViewId="0">
      <selection activeCell="I1" sqref="I1"/>
    </sheetView>
  </sheetViews>
  <sheetFormatPr defaultColWidth="9.1796875" defaultRowHeight="12.5" x14ac:dyDescent="0.25"/>
  <cols>
    <col min="1" max="1" width="10.26953125" customWidth="1"/>
    <col min="2" max="2" width="7.453125" customWidth="1"/>
    <col min="3" max="3" width="7.453125" bestFit="1" customWidth="1"/>
    <col min="4" max="14" width="7.453125" customWidth="1"/>
    <col min="15" max="15" width="6.81640625" customWidth="1"/>
    <col min="16" max="16" width="9.453125" bestFit="1" customWidth="1"/>
    <col min="17" max="17" width="7.453125" customWidth="1"/>
    <col min="18" max="18" width="10.453125" customWidth="1"/>
  </cols>
  <sheetData>
    <row r="1" spans="1:18" ht="16" thickBot="1" x14ac:dyDescent="0.4">
      <c r="A1" s="400" t="s">
        <v>333</v>
      </c>
      <c r="B1" s="31"/>
      <c r="C1" s="31"/>
      <c r="D1" s="31"/>
      <c r="E1" s="31"/>
      <c r="F1" s="31"/>
      <c r="I1" s="234" t="s">
        <v>219</v>
      </c>
    </row>
    <row r="3" spans="1:18" x14ac:dyDescent="0.25">
      <c r="A3" s="1295" t="s">
        <v>95</v>
      </c>
      <c r="B3" s="1295"/>
      <c r="C3" s="1295"/>
    </row>
    <row r="4" spans="1:18" x14ac:dyDescent="0.25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5">
      <c r="A5" s="24" t="s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24" t="s">
        <v>8</v>
      </c>
    </row>
    <row r="6" spans="1:18" x14ac:dyDescent="0.25">
      <c r="A6" s="24" t="s">
        <v>9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9" si="0">SUM(B6:N6)</f>
        <v>0</v>
      </c>
      <c r="P6" s="317"/>
      <c r="Q6" s="133">
        <f t="shared" ref="Q6:Q19" si="1">O6-P6</f>
        <v>0</v>
      </c>
      <c r="R6" s="24" t="s">
        <v>9</v>
      </c>
    </row>
    <row r="7" spans="1:18" x14ac:dyDescent="0.25">
      <c r="A7" s="24" t="s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" t="s">
        <v>10</v>
      </c>
    </row>
    <row r="8" spans="1:18" x14ac:dyDescent="0.25">
      <c r="A8" s="24" t="s">
        <v>11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" t="s">
        <v>11</v>
      </c>
    </row>
    <row r="9" spans="1:18" x14ac:dyDescent="0.25">
      <c r="A9" s="24" t="s">
        <v>12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" t="s">
        <v>12</v>
      </c>
    </row>
    <row r="10" spans="1:18" x14ac:dyDescent="0.25">
      <c r="A10" s="24" t="s">
        <v>13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" t="s">
        <v>13</v>
      </c>
    </row>
    <row r="11" spans="1:18" x14ac:dyDescent="0.25">
      <c r="A11" s="24" t="s">
        <v>14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" t="s">
        <v>14</v>
      </c>
    </row>
    <row r="12" spans="1:18" x14ac:dyDescent="0.25">
      <c r="A12" s="24" t="s">
        <v>25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>
        <f t="shared" si="0"/>
        <v>0</v>
      </c>
      <c r="P12" s="317"/>
      <c r="Q12" s="133">
        <f t="shared" si="1"/>
        <v>0</v>
      </c>
      <c r="R12" s="24" t="s">
        <v>25</v>
      </c>
    </row>
    <row r="13" spans="1:18" x14ac:dyDescent="0.25">
      <c r="A13" s="24" t="s">
        <v>26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 t="shared" si="0"/>
        <v>0</v>
      </c>
      <c r="P13" s="317"/>
      <c r="Q13" s="133">
        <f t="shared" si="1"/>
        <v>0</v>
      </c>
      <c r="R13" s="24" t="s">
        <v>26</v>
      </c>
    </row>
    <row r="14" spans="1:18" x14ac:dyDescent="0.25">
      <c r="A14" s="24" t="s">
        <v>27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>
        <f t="shared" si="0"/>
        <v>0</v>
      </c>
      <c r="P14" s="317"/>
      <c r="Q14" s="133">
        <f t="shared" si="1"/>
        <v>0</v>
      </c>
      <c r="R14" s="24" t="s">
        <v>27</v>
      </c>
    </row>
    <row r="15" spans="1:18" x14ac:dyDescent="0.25">
      <c r="A15" s="24" t="s">
        <v>28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>
        <f t="shared" si="0"/>
        <v>0</v>
      </c>
      <c r="P15" s="317"/>
      <c r="Q15" s="133">
        <f t="shared" si="1"/>
        <v>0</v>
      </c>
      <c r="R15" s="24" t="s">
        <v>28</v>
      </c>
    </row>
    <row r="16" spans="1:18" x14ac:dyDescent="0.25">
      <c r="A16" s="78">
        <v>168.3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 t="shared" si="0"/>
        <v>0</v>
      </c>
      <c r="P16" s="317"/>
      <c r="Q16" s="133">
        <f t="shared" si="1"/>
        <v>0</v>
      </c>
      <c r="R16" s="78">
        <v>168.3</v>
      </c>
    </row>
    <row r="17" spans="1:21" x14ac:dyDescent="0.25">
      <c r="A17" s="78">
        <v>219.1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>
        <f t="shared" si="0"/>
        <v>0</v>
      </c>
      <c r="P17" s="317"/>
      <c r="Q17" s="133">
        <f t="shared" si="1"/>
        <v>0</v>
      </c>
      <c r="R17" s="78">
        <v>219.1</v>
      </c>
    </row>
    <row r="18" spans="1:21" x14ac:dyDescent="0.25">
      <c r="A18" s="78">
        <v>273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>
        <f t="shared" si="0"/>
        <v>0</v>
      </c>
      <c r="P18" s="317"/>
      <c r="Q18" s="133">
        <f t="shared" si="1"/>
        <v>0</v>
      </c>
      <c r="R18" s="78">
        <v>273</v>
      </c>
    </row>
    <row r="19" spans="1:21" x14ac:dyDescent="0.25">
      <c r="A19" s="73">
        <v>323.89999999999998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>
        <f t="shared" si="0"/>
        <v>0</v>
      </c>
      <c r="P19" s="317"/>
      <c r="Q19" s="133">
        <f t="shared" si="1"/>
        <v>0</v>
      </c>
      <c r="R19" s="73">
        <v>323.89999999999998</v>
      </c>
    </row>
    <row r="20" spans="1:21" x14ac:dyDescent="0.25">
      <c r="A20" s="548"/>
      <c r="B20" s="548"/>
      <c r="C20" s="548"/>
      <c r="D20" s="548"/>
      <c r="E20" s="548"/>
      <c r="F20" s="548"/>
      <c r="G20" s="548"/>
      <c r="H20" s="548"/>
      <c r="I20" s="548"/>
      <c r="J20" s="548"/>
      <c r="K20" s="548"/>
      <c r="L20" s="548"/>
      <c r="M20" s="548"/>
      <c r="N20" s="548"/>
      <c r="O20" s="548"/>
      <c r="P20" s="548"/>
      <c r="Q20" s="548"/>
      <c r="R20" s="548"/>
      <c r="S20" s="548"/>
      <c r="T20" s="548"/>
      <c r="U20" s="548"/>
    </row>
    <row r="21" spans="1:21" x14ac:dyDescent="0.25">
      <c r="A21" s="548"/>
      <c r="B21" s="548"/>
      <c r="C21" s="548"/>
      <c r="D21" s="548"/>
      <c r="E21" s="548"/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</row>
    <row r="22" spans="1:21" x14ac:dyDescent="0.25">
      <c r="A22" s="548"/>
      <c r="B22" s="549"/>
      <c r="C22" s="549"/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48"/>
      <c r="P22" s="550"/>
      <c r="Q22" s="548"/>
      <c r="R22" s="548"/>
      <c r="S22" s="548"/>
      <c r="T22" s="548"/>
      <c r="U22" s="548"/>
    </row>
    <row r="23" spans="1:21" x14ac:dyDescent="0.25">
      <c r="A23" s="551"/>
      <c r="B23" s="552"/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552"/>
      <c r="O23" s="553"/>
      <c r="P23" s="554"/>
      <c r="Q23" s="553"/>
      <c r="R23" s="551"/>
      <c r="S23" s="548"/>
      <c r="T23" s="548"/>
      <c r="U23" s="548"/>
    </row>
    <row r="24" spans="1:21" x14ac:dyDescent="0.25">
      <c r="A24" s="555"/>
      <c r="B24" s="552"/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552"/>
      <c r="O24" s="553"/>
      <c r="P24" s="554"/>
      <c r="Q24" s="553"/>
      <c r="R24" s="555"/>
      <c r="S24" s="548"/>
      <c r="T24" s="548"/>
      <c r="U24" s="548"/>
    </row>
    <row r="25" spans="1:21" x14ac:dyDescent="0.25">
      <c r="A25" s="555"/>
      <c r="B25" s="552"/>
      <c r="C25" s="552"/>
      <c r="D25" s="552"/>
      <c r="E25" s="552"/>
      <c r="F25" s="552"/>
      <c r="G25" s="552"/>
      <c r="H25" s="552"/>
      <c r="I25" s="552"/>
      <c r="J25" s="552"/>
      <c r="K25" s="552"/>
      <c r="L25" s="552"/>
      <c r="M25" s="552"/>
      <c r="N25" s="552"/>
      <c r="O25" s="553"/>
      <c r="P25" s="554"/>
      <c r="Q25" s="553"/>
      <c r="R25" s="555"/>
      <c r="S25" s="548"/>
      <c r="T25" s="548"/>
      <c r="U25" s="548"/>
    </row>
    <row r="26" spans="1:21" x14ac:dyDescent="0.25">
      <c r="A26" s="555"/>
      <c r="B26" s="552">
        <v>4</v>
      </c>
      <c r="C26" s="552"/>
      <c r="D26" s="552"/>
      <c r="E26" s="552"/>
      <c r="F26" s="552"/>
      <c r="G26" s="552"/>
      <c r="H26" s="552"/>
      <c r="I26" s="552"/>
      <c r="J26" s="552">
        <v>44</v>
      </c>
      <c r="K26" s="552"/>
      <c r="L26" s="552"/>
      <c r="M26" s="552"/>
      <c r="N26" s="552"/>
      <c r="O26" s="553"/>
      <c r="P26" s="554"/>
      <c r="Q26" s="553"/>
      <c r="R26" s="555"/>
      <c r="S26" s="548"/>
      <c r="T26" s="548"/>
      <c r="U26" s="548"/>
    </row>
    <row r="27" spans="1:21" x14ac:dyDescent="0.25">
      <c r="A27" s="555"/>
      <c r="B27" s="552"/>
      <c r="C27" s="552"/>
      <c r="D27" s="552"/>
      <c r="E27" s="552"/>
      <c r="F27" s="552"/>
      <c r="G27" s="552"/>
      <c r="H27" s="552"/>
      <c r="I27" s="552"/>
      <c r="J27" s="552"/>
      <c r="K27" s="552"/>
      <c r="L27" s="552"/>
      <c r="M27" s="552"/>
      <c r="N27" s="552"/>
      <c r="O27" s="553"/>
      <c r="P27" s="554"/>
      <c r="Q27" s="553"/>
      <c r="R27" s="555"/>
      <c r="S27" s="548"/>
      <c r="T27" s="548"/>
      <c r="U27" s="548"/>
    </row>
    <row r="28" spans="1:21" x14ac:dyDescent="0.25">
      <c r="A28" s="555"/>
      <c r="B28" s="552"/>
      <c r="C28" s="552"/>
      <c r="D28" s="552"/>
      <c r="E28" s="552">
        <v>4</v>
      </c>
      <c r="F28" s="552"/>
      <c r="G28" s="552"/>
      <c r="H28" s="552">
        <v>4</v>
      </c>
      <c r="I28" s="552"/>
      <c r="J28" s="552"/>
      <c r="K28" s="552"/>
      <c r="L28" s="552"/>
      <c r="M28" s="552"/>
      <c r="N28" s="552"/>
      <c r="O28" s="553"/>
      <c r="P28" s="554"/>
      <c r="Q28" s="553"/>
      <c r="R28" s="555"/>
      <c r="S28" s="548"/>
      <c r="T28" s="548"/>
      <c r="U28" s="548"/>
    </row>
    <row r="29" spans="1:21" x14ac:dyDescent="0.25">
      <c r="A29" s="555"/>
      <c r="B29" s="552"/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2"/>
      <c r="N29" s="552"/>
      <c r="O29" s="553"/>
      <c r="P29" s="554"/>
      <c r="Q29" s="553"/>
      <c r="R29" s="555"/>
      <c r="S29" s="548"/>
      <c r="T29" s="548"/>
      <c r="U29" s="548"/>
    </row>
    <row r="30" spans="1:21" x14ac:dyDescent="0.25">
      <c r="A30" s="555"/>
      <c r="B30" s="552"/>
      <c r="C30" s="552"/>
      <c r="D30" s="552"/>
      <c r="E30" s="552"/>
      <c r="F30" s="552"/>
      <c r="G30" s="552"/>
      <c r="H30" s="552"/>
      <c r="I30" s="552"/>
      <c r="J30" s="552"/>
      <c r="K30" s="552"/>
      <c r="L30" s="552"/>
      <c r="M30" s="552"/>
      <c r="N30" s="552"/>
      <c r="O30" s="553"/>
      <c r="P30" s="554"/>
      <c r="Q30" s="553"/>
      <c r="R30" s="555"/>
      <c r="S30" s="548"/>
      <c r="T30" s="548"/>
      <c r="U30" s="548"/>
    </row>
    <row r="31" spans="1:21" x14ac:dyDescent="0.25">
      <c r="A31" s="555"/>
      <c r="B31" s="552"/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3"/>
      <c r="P31" s="554"/>
      <c r="Q31" s="553"/>
      <c r="R31" s="555"/>
      <c r="S31" s="548"/>
      <c r="T31" s="548"/>
      <c r="U31" s="548"/>
    </row>
    <row r="32" spans="1:21" x14ac:dyDescent="0.25">
      <c r="A32" s="555"/>
      <c r="B32" s="552"/>
      <c r="C32" s="552"/>
      <c r="D32" s="552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3"/>
      <c r="P32" s="554"/>
      <c r="Q32" s="553"/>
      <c r="R32" s="555"/>
      <c r="S32" s="548"/>
      <c r="T32" s="548"/>
      <c r="U32" s="548"/>
    </row>
    <row r="33" spans="1:21" x14ac:dyDescent="0.25">
      <c r="A33" s="555"/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2"/>
      <c r="O33" s="553"/>
      <c r="P33" s="554"/>
      <c r="Q33" s="553"/>
      <c r="R33" s="555"/>
      <c r="S33" s="548"/>
      <c r="T33" s="548"/>
      <c r="U33" s="548"/>
    </row>
    <row r="34" spans="1:21" x14ac:dyDescent="0.25">
      <c r="A34" s="555"/>
      <c r="B34" s="552"/>
      <c r="C34" s="552"/>
      <c r="D34" s="552"/>
      <c r="E34" s="552"/>
      <c r="F34" s="552"/>
      <c r="G34" s="552"/>
      <c r="H34" s="552"/>
      <c r="I34" s="552"/>
      <c r="J34" s="552"/>
      <c r="K34" s="552"/>
      <c r="L34" s="552"/>
      <c r="M34" s="552"/>
      <c r="N34" s="552"/>
      <c r="O34" s="553"/>
      <c r="P34" s="554"/>
      <c r="Q34" s="553"/>
      <c r="R34" s="555"/>
      <c r="S34" s="548"/>
      <c r="T34" s="548"/>
      <c r="U34" s="548"/>
    </row>
    <row r="35" spans="1:21" x14ac:dyDescent="0.25">
      <c r="A35" s="556"/>
      <c r="B35" s="552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3"/>
      <c r="P35" s="554"/>
      <c r="Q35" s="553"/>
      <c r="R35" s="556"/>
      <c r="S35" s="548"/>
      <c r="T35" s="548"/>
      <c r="U35" s="548"/>
    </row>
    <row r="36" spans="1:21" x14ac:dyDescent="0.25">
      <c r="A36" s="556"/>
      <c r="B36" s="552"/>
      <c r="C36" s="552"/>
      <c r="D36" s="552"/>
      <c r="E36" s="552"/>
      <c r="F36" s="552"/>
      <c r="G36" s="552"/>
      <c r="H36" s="552"/>
      <c r="I36" s="552"/>
      <c r="J36" s="552"/>
      <c r="K36" s="552"/>
      <c r="L36" s="552"/>
      <c r="M36" s="552"/>
      <c r="N36" s="552"/>
      <c r="O36" s="553"/>
      <c r="P36" s="554"/>
      <c r="Q36" s="553"/>
      <c r="R36" s="556"/>
      <c r="S36" s="548"/>
      <c r="T36" s="548"/>
      <c r="U36" s="548"/>
    </row>
    <row r="37" spans="1:21" x14ac:dyDescent="0.25">
      <c r="A37" s="556"/>
      <c r="B37" s="552"/>
      <c r="C37" s="552"/>
      <c r="D37" s="552"/>
      <c r="E37" s="552"/>
      <c r="F37" s="552"/>
      <c r="G37" s="552"/>
      <c r="H37" s="552"/>
      <c r="I37" s="552"/>
      <c r="J37" s="552"/>
      <c r="K37" s="552"/>
      <c r="L37" s="552"/>
      <c r="M37" s="552"/>
      <c r="N37" s="552"/>
      <c r="O37" s="553"/>
      <c r="P37" s="554"/>
      <c r="Q37" s="553"/>
      <c r="R37" s="556"/>
      <c r="S37" s="548"/>
      <c r="T37" s="548"/>
      <c r="U37" s="548"/>
    </row>
    <row r="38" spans="1:21" x14ac:dyDescent="0.25">
      <c r="A38" s="556"/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L38" s="552"/>
      <c r="M38" s="552"/>
      <c r="N38" s="552"/>
      <c r="O38" s="553"/>
      <c r="P38" s="554"/>
      <c r="Q38" s="553"/>
      <c r="R38" s="556"/>
      <c r="S38" s="548"/>
      <c r="T38" s="548"/>
      <c r="U38" s="548"/>
    </row>
    <row r="39" spans="1:21" x14ac:dyDescent="0.25">
      <c r="A39" s="548"/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  <c r="N39" s="548"/>
      <c r="O39" s="548"/>
      <c r="P39" s="548"/>
      <c r="Q39" s="548"/>
      <c r="R39" s="548"/>
      <c r="S39" s="548"/>
      <c r="T39" s="548"/>
      <c r="U39" s="548"/>
    </row>
    <row r="40" spans="1:21" x14ac:dyDescent="0.25">
      <c r="A40" s="548"/>
      <c r="B40" s="548"/>
      <c r="C40" s="548"/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48"/>
      <c r="P40" s="548"/>
      <c r="Q40" s="548"/>
      <c r="R40" s="548"/>
      <c r="S40" s="548"/>
      <c r="T40" s="548"/>
      <c r="U40" s="548"/>
    </row>
    <row r="41" spans="1:21" x14ac:dyDescent="0.25">
      <c r="A41" s="548"/>
      <c r="B41" s="548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</row>
    <row r="42" spans="1:21" x14ac:dyDescent="0.25">
      <c r="A42" s="548"/>
      <c r="B42" s="548"/>
      <c r="C42" s="548"/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</row>
    <row r="43" spans="1:21" x14ac:dyDescent="0.25">
      <c r="A43" s="548"/>
      <c r="B43" s="548"/>
      <c r="C43" s="548"/>
      <c r="D43" s="548"/>
      <c r="E43" s="548"/>
      <c r="F43" s="548"/>
      <c r="G43" s="548"/>
      <c r="H43" s="548"/>
      <c r="I43" s="548"/>
      <c r="J43" s="548"/>
      <c r="K43" s="548"/>
      <c r="L43" s="548"/>
      <c r="M43" s="548"/>
      <c r="N43" s="548"/>
      <c r="O43" s="548"/>
      <c r="P43" s="548"/>
      <c r="Q43" s="548"/>
      <c r="R43" s="548"/>
      <c r="S43" s="548"/>
      <c r="T43" s="548"/>
      <c r="U43" s="548"/>
    </row>
  </sheetData>
  <sheetProtection password="C09E" sheet="1"/>
  <mergeCells count="1">
    <mergeCell ref="A3:C3"/>
  </mergeCells>
  <phoneticPr fontId="0" type="noConversion"/>
  <hyperlinks>
    <hyperlink ref="I1" location="urakkamittausp.!A1" display="etusivu" xr:uid="{00000000-0004-0000-0100-000000000000}"/>
  </hyperlinks>
  <printOptions gridLinesSet="0"/>
  <pageMargins left="0" right="0" top="0.39370078740157483" bottom="0.39370078740157483" header="0.51181102362204722" footer="0.19685039370078741"/>
  <pageSetup paperSize="9" orientation="landscape" horizontalDpi="360" verticalDpi="360" r:id="rId1"/>
  <headerFooter alignWithMargins="0">
    <oddFooter>&amp;A&amp;RSivu &amp;P</oddFooter>
  </headerFooter>
  <ignoredErrors>
    <ignoredError sqref="O16:O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4"/>
  <dimension ref="A1:S42"/>
  <sheetViews>
    <sheetView showGridLines="0" zoomScaleNormal="100" workbookViewId="0">
      <selection activeCell="D21" sqref="D21"/>
    </sheetView>
  </sheetViews>
  <sheetFormatPr defaultRowHeight="12.5" x14ac:dyDescent="0.25"/>
  <cols>
    <col min="2" max="2" width="7.453125" customWidth="1"/>
    <col min="3" max="5" width="7.453125" bestFit="1" customWidth="1"/>
    <col min="6" max="6" width="7.453125" customWidth="1"/>
    <col min="7" max="9" width="7.453125" bestFit="1" customWidth="1"/>
    <col min="10" max="12" width="7.453125" customWidth="1"/>
    <col min="13" max="14" width="7.453125" bestFit="1" customWidth="1"/>
    <col min="15" max="15" width="6.26953125" customWidth="1"/>
    <col min="16" max="16" width="9.453125" bestFit="1" customWidth="1"/>
    <col min="17" max="17" width="7" customWidth="1"/>
  </cols>
  <sheetData>
    <row r="1" spans="1:18" ht="14.5" thickBot="1" x14ac:dyDescent="0.35">
      <c r="A1" s="400" t="s">
        <v>334</v>
      </c>
      <c r="B1" s="31"/>
      <c r="C1" s="31"/>
      <c r="D1" s="31"/>
      <c r="E1" s="31"/>
      <c r="F1" s="90"/>
      <c r="G1" s="31"/>
      <c r="H1" s="31"/>
      <c r="J1" s="1296" t="s">
        <v>219</v>
      </c>
      <c r="K1" s="1296"/>
    </row>
    <row r="3" spans="1:18" x14ac:dyDescent="0.25">
      <c r="B3" t="s">
        <v>95</v>
      </c>
    </row>
    <row r="4" spans="1:18" x14ac:dyDescent="0.25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5">
      <c r="A5" s="24" t="s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24" t="s">
        <v>8</v>
      </c>
    </row>
    <row r="6" spans="1:18" x14ac:dyDescent="0.25">
      <c r="A6" s="24" t="s">
        <v>9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9" si="0">SUM(B6:N6)</f>
        <v>0</v>
      </c>
      <c r="P6" s="317"/>
      <c r="Q6" s="133">
        <f t="shared" ref="Q6:Q19" si="1">O6-P6</f>
        <v>0</v>
      </c>
      <c r="R6" s="24" t="s">
        <v>9</v>
      </c>
    </row>
    <row r="7" spans="1:18" x14ac:dyDescent="0.25">
      <c r="A7" s="24" t="s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" t="s">
        <v>10</v>
      </c>
    </row>
    <row r="8" spans="1:18" x14ac:dyDescent="0.25">
      <c r="A8" s="24" t="s">
        <v>11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" t="s">
        <v>11</v>
      </c>
    </row>
    <row r="9" spans="1:18" x14ac:dyDescent="0.25">
      <c r="A9" s="24" t="s">
        <v>12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" t="s">
        <v>12</v>
      </c>
    </row>
    <row r="10" spans="1:18" x14ac:dyDescent="0.25">
      <c r="A10" s="24" t="s">
        <v>13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" t="s">
        <v>13</v>
      </c>
    </row>
    <row r="11" spans="1:18" x14ac:dyDescent="0.25">
      <c r="A11" s="24" t="s">
        <v>14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" t="s">
        <v>14</v>
      </c>
    </row>
    <row r="12" spans="1:18" x14ac:dyDescent="0.25">
      <c r="A12" s="24" t="s">
        <v>25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>
        <f t="shared" si="0"/>
        <v>0</v>
      </c>
      <c r="P12" s="317"/>
      <c r="Q12" s="133">
        <f t="shared" si="1"/>
        <v>0</v>
      </c>
      <c r="R12" s="24" t="s">
        <v>25</v>
      </c>
    </row>
    <row r="13" spans="1:18" x14ac:dyDescent="0.25">
      <c r="A13" s="24" t="s">
        <v>26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 t="shared" si="0"/>
        <v>0</v>
      </c>
      <c r="P13" s="317"/>
      <c r="Q13" s="133">
        <f t="shared" si="1"/>
        <v>0</v>
      </c>
      <c r="R13" s="24" t="s">
        <v>26</v>
      </c>
    </row>
    <row r="14" spans="1:18" x14ac:dyDescent="0.25">
      <c r="A14" s="24" t="s">
        <v>27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>
        <f t="shared" si="0"/>
        <v>0</v>
      </c>
      <c r="P14" s="317"/>
      <c r="Q14" s="133">
        <f t="shared" si="1"/>
        <v>0</v>
      </c>
      <c r="R14" s="24" t="s">
        <v>27</v>
      </c>
    </row>
    <row r="15" spans="1:18" x14ac:dyDescent="0.25">
      <c r="A15" s="24" t="s">
        <v>28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>
        <f t="shared" si="0"/>
        <v>0</v>
      </c>
      <c r="P15" s="317"/>
      <c r="Q15" s="133">
        <f t="shared" si="1"/>
        <v>0</v>
      </c>
      <c r="R15" s="24" t="s">
        <v>28</v>
      </c>
    </row>
    <row r="16" spans="1:18" x14ac:dyDescent="0.25">
      <c r="A16" s="78">
        <v>168.3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 t="shared" si="0"/>
        <v>0</v>
      </c>
      <c r="P16" s="317"/>
      <c r="Q16" s="133">
        <f t="shared" si="1"/>
        <v>0</v>
      </c>
      <c r="R16" s="78">
        <v>168.3</v>
      </c>
    </row>
    <row r="17" spans="1:19" x14ac:dyDescent="0.25">
      <c r="A17" s="78">
        <v>219.1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>
        <f t="shared" si="0"/>
        <v>0</v>
      </c>
      <c r="P17" s="317"/>
      <c r="Q17" s="133">
        <f t="shared" si="1"/>
        <v>0</v>
      </c>
      <c r="R17" s="78">
        <v>219.1</v>
      </c>
    </row>
    <row r="18" spans="1:19" x14ac:dyDescent="0.25">
      <c r="A18" s="78">
        <v>273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>
        <f t="shared" si="0"/>
        <v>0</v>
      </c>
      <c r="P18" s="317"/>
      <c r="Q18" s="133">
        <f t="shared" si="1"/>
        <v>0</v>
      </c>
      <c r="R18" s="78">
        <v>273</v>
      </c>
    </row>
    <row r="19" spans="1:19" x14ac:dyDescent="0.25">
      <c r="A19" s="166" t="s">
        <v>268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>
        <f t="shared" si="0"/>
        <v>0</v>
      </c>
      <c r="P19" s="317"/>
      <c r="Q19" s="133">
        <f t="shared" si="1"/>
        <v>0</v>
      </c>
      <c r="R19" s="166" t="s">
        <v>268</v>
      </c>
    </row>
    <row r="21" spans="1:19" x14ac:dyDescent="0.25">
      <c r="A21" s="401"/>
      <c r="B21" s="401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</row>
    <row r="22" spans="1:19" ht="13" x14ac:dyDescent="0.3">
      <c r="A22" s="402"/>
      <c r="B22" s="401"/>
      <c r="C22" s="401"/>
      <c r="D22" s="401"/>
      <c r="E22" s="401"/>
      <c r="F22" s="403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</row>
    <row r="23" spans="1:19" x14ac:dyDescent="0.25">
      <c r="A23" s="401"/>
      <c r="B23" s="401"/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</row>
    <row r="24" spans="1:19" x14ac:dyDescent="0.25">
      <c r="A24" s="401"/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</row>
    <row r="25" spans="1:19" x14ac:dyDescent="0.25">
      <c r="A25" s="401"/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1"/>
      <c r="P25" s="405"/>
      <c r="Q25" s="401"/>
      <c r="R25" s="401"/>
      <c r="S25" s="401"/>
    </row>
    <row r="26" spans="1:19" x14ac:dyDescent="0.25">
      <c r="A26" s="401"/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7"/>
      <c r="P26" s="408"/>
      <c r="Q26" s="407"/>
      <c r="R26" s="401"/>
      <c r="S26" s="401"/>
    </row>
    <row r="27" spans="1:19" x14ac:dyDescent="0.25">
      <c r="A27" s="401"/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7"/>
      <c r="P27" s="408"/>
      <c r="Q27" s="407"/>
      <c r="R27" s="401"/>
      <c r="S27" s="401"/>
    </row>
    <row r="28" spans="1:19" x14ac:dyDescent="0.25">
      <c r="A28" s="401"/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7"/>
      <c r="P28" s="408"/>
      <c r="Q28" s="407"/>
      <c r="R28" s="401"/>
      <c r="S28" s="401"/>
    </row>
    <row r="29" spans="1:19" x14ac:dyDescent="0.25">
      <c r="A29" s="401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7"/>
      <c r="P29" s="408"/>
      <c r="Q29" s="407"/>
      <c r="R29" s="401"/>
      <c r="S29" s="401"/>
    </row>
    <row r="30" spans="1:19" x14ac:dyDescent="0.25">
      <c r="A30" s="401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7"/>
      <c r="P30" s="408"/>
      <c r="Q30" s="407"/>
      <c r="R30" s="401"/>
      <c r="S30" s="401"/>
    </row>
    <row r="31" spans="1:19" x14ac:dyDescent="0.25">
      <c r="A31" s="401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7"/>
      <c r="P31" s="408"/>
      <c r="Q31" s="407"/>
      <c r="R31" s="401"/>
      <c r="S31" s="401"/>
    </row>
    <row r="32" spans="1:19" x14ac:dyDescent="0.25">
      <c r="A32" s="401"/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7"/>
      <c r="P32" s="408"/>
      <c r="Q32" s="407"/>
      <c r="R32" s="401"/>
      <c r="S32" s="401"/>
    </row>
    <row r="33" spans="1:19" x14ac:dyDescent="0.25">
      <c r="A33" s="401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7"/>
      <c r="P33" s="408"/>
      <c r="Q33" s="407"/>
      <c r="R33" s="401"/>
      <c r="S33" s="401"/>
    </row>
    <row r="34" spans="1:19" x14ac:dyDescent="0.25">
      <c r="A34" s="401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7"/>
      <c r="P34" s="408"/>
      <c r="Q34" s="407"/>
      <c r="R34" s="401"/>
      <c r="S34" s="401"/>
    </row>
    <row r="35" spans="1:19" x14ac:dyDescent="0.25">
      <c r="A35" s="401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7"/>
      <c r="P35" s="408"/>
      <c r="Q35" s="407"/>
      <c r="R35" s="401"/>
      <c r="S35" s="401"/>
    </row>
    <row r="36" spans="1:19" x14ac:dyDescent="0.25">
      <c r="A36" s="401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7"/>
      <c r="P36" s="408"/>
      <c r="Q36" s="407"/>
      <c r="R36" s="401"/>
      <c r="S36" s="401"/>
    </row>
    <row r="37" spans="1:19" x14ac:dyDescent="0.25">
      <c r="A37" s="409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7"/>
      <c r="P37" s="408"/>
      <c r="Q37" s="407"/>
      <c r="R37" s="409"/>
      <c r="S37" s="401"/>
    </row>
    <row r="38" spans="1:19" x14ac:dyDescent="0.25">
      <c r="A38" s="409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7"/>
      <c r="P38" s="408"/>
      <c r="Q38" s="407"/>
      <c r="R38" s="409"/>
      <c r="S38" s="401"/>
    </row>
    <row r="39" spans="1:19" x14ac:dyDescent="0.25">
      <c r="A39" s="409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7"/>
      <c r="P39" s="408"/>
      <c r="Q39" s="407"/>
      <c r="R39" s="409"/>
      <c r="S39" s="401"/>
    </row>
    <row r="40" spans="1:19" x14ac:dyDescent="0.25">
      <c r="A40" s="397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7"/>
      <c r="P40" s="408"/>
      <c r="Q40" s="407"/>
      <c r="R40" s="397"/>
      <c r="S40" s="401"/>
    </row>
    <row r="41" spans="1:19" x14ac:dyDescent="0.25">
      <c r="A41" s="401"/>
      <c r="B41" s="401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</row>
    <row r="42" spans="1:19" x14ac:dyDescent="0.25">
      <c r="A42" s="401"/>
      <c r="B42" s="401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</row>
  </sheetData>
  <sheetProtection password="CCCB" sheet="1"/>
  <mergeCells count="1">
    <mergeCell ref="J1:K1"/>
  </mergeCells>
  <phoneticPr fontId="0" type="noConversion"/>
  <hyperlinks>
    <hyperlink ref="J1:K1" location="urakkamittausp.!A1" display="etusivu" xr:uid="{00000000-0004-0000-02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"/>
  <sheetViews>
    <sheetView zoomScaleNormal="100" zoomScaleSheetLayoutView="76" workbookViewId="0">
      <selection activeCell="I1" sqref="I1"/>
    </sheetView>
  </sheetViews>
  <sheetFormatPr defaultRowHeight="12.5" x14ac:dyDescent="0.25"/>
  <sheetData>
    <row r="1" spans="1:18" ht="14.5" thickBot="1" x14ac:dyDescent="0.35">
      <c r="A1" s="400" t="s">
        <v>335</v>
      </c>
      <c r="B1" s="31"/>
      <c r="C1" s="31"/>
      <c r="D1" s="31"/>
      <c r="E1" s="31"/>
      <c r="F1" s="31"/>
      <c r="I1" s="428" t="s">
        <v>219</v>
      </c>
    </row>
    <row r="3" spans="1:18" x14ac:dyDescent="0.25">
      <c r="A3" s="1295" t="s">
        <v>95</v>
      </c>
      <c r="B3" s="1295"/>
      <c r="C3" s="1295"/>
    </row>
    <row r="4" spans="1:18" x14ac:dyDescent="0.25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24" t="s">
        <v>98</v>
      </c>
      <c r="R4" s="24" t="s">
        <v>24</v>
      </c>
    </row>
    <row r="5" spans="1:18" x14ac:dyDescent="0.25">
      <c r="A5" s="97" t="s">
        <v>156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33">
        <f>SUM(B5:N5)</f>
        <v>0</v>
      </c>
      <c r="P5" s="317"/>
      <c r="Q5" s="133">
        <f>O5-P5</f>
        <v>0</v>
      </c>
      <c r="R5" s="97" t="s">
        <v>156</v>
      </c>
    </row>
    <row r="6" spans="1:18" x14ac:dyDescent="0.25">
      <c r="A6" s="248" t="s">
        <v>251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33">
        <f t="shared" ref="O6:O11" si="0">SUM(B6:N6)</f>
        <v>0</v>
      </c>
      <c r="P6" s="317"/>
      <c r="Q6" s="133">
        <f t="shared" ref="Q6:Q11" si="1">O6-P6</f>
        <v>0</v>
      </c>
      <c r="R6" s="248" t="s">
        <v>251</v>
      </c>
    </row>
    <row r="7" spans="1:18" x14ac:dyDescent="0.25">
      <c r="A7" s="248" t="s">
        <v>252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33">
        <f t="shared" si="0"/>
        <v>0</v>
      </c>
      <c r="P7" s="317"/>
      <c r="Q7" s="133">
        <f t="shared" si="1"/>
        <v>0</v>
      </c>
      <c r="R7" s="248" t="s">
        <v>252</v>
      </c>
    </row>
    <row r="8" spans="1:18" x14ac:dyDescent="0.25">
      <c r="A8" s="248" t="s">
        <v>253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 t="shared" si="0"/>
        <v>0</v>
      </c>
      <c r="P8" s="317"/>
      <c r="Q8" s="133">
        <f t="shared" si="1"/>
        <v>0</v>
      </c>
      <c r="R8" s="248" t="s">
        <v>253</v>
      </c>
    </row>
    <row r="9" spans="1:18" x14ac:dyDescent="0.25">
      <c r="A9" s="248" t="s">
        <v>254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 t="shared" si="0"/>
        <v>0</v>
      </c>
      <c r="P9" s="317"/>
      <c r="Q9" s="133">
        <f t="shared" si="1"/>
        <v>0</v>
      </c>
      <c r="R9" s="248" t="s">
        <v>254</v>
      </c>
    </row>
    <row r="10" spans="1:18" x14ac:dyDescent="0.25">
      <c r="A10" s="248" t="s">
        <v>255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33">
        <f t="shared" si="0"/>
        <v>0</v>
      </c>
      <c r="P10" s="317"/>
      <c r="Q10" s="133">
        <f t="shared" si="1"/>
        <v>0</v>
      </c>
      <c r="R10" s="248" t="s">
        <v>255</v>
      </c>
    </row>
    <row r="11" spans="1:18" x14ac:dyDescent="0.25">
      <c r="A11" s="248" t="s">
        <v>256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 t="shared" si="0"/>
        <v>0</v>
      </c>
      <c r="P11" s="317"/>
      <c r="Q11" s="133">
        <f t="shared" si="1"/>
        <v>0</v>
      </c>
      <c r="R11" s="248" t="s">
        <v>256</v>
      </c>
    </row>
    <row r="12" spans="1:18" x14ac:dyDescent="0.25">
      <c r="A12" s="248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33"/>
      <c r="P12" s="317"/>
      <c r="Q12" s="133"/>
      <c r="R12" s="248"/>
    </row>
    <row r="13" spans="1:18" x14ac:dyDescent="0.25">
      <c r="A13" s="248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/>
      <c r="P13" s="317"/>
      <c r="Q13" s="133"/>
      <c r="R13" s="248"/>
    </row>
    <row r="14" spans="1:18" x14ac:dyDescent="0.25">
      <c r="A14" s="248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33"/>
      <c r="P14" s="317"/>
      <c r="Q14" s="133"/>
      <c r="R14" s="248"/>
    </row>
    <row r="15" spans="1:18" x14ac:dyDescent="0.25">
      <c r="A15" s="248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33"/>
      <c r="P15" s="317"/>
      <c r="Q15" s="133"/>
      <c r="R15" s="248"/>
    </row>
    <row r="16" spans="1:18" x14ac:dyDescent="0.25">
      <c r="A16" s="248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/>
      <c r="P16" s="317"/>
      <c r="Q16" s="133"/>
      <c r="R16" s="248"/>
    </row>
    <row r="17" spans="1:18" x14ac:dyDescent="0.25">
      <c r="A17" s="73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33"/>
      <c r="P17" s="317"/>
      <c r="Q17" s="133"/>
      <c r="R17" s="73"/>
    </row>
    <row r="18" spans="1:18" x14ac:dyDescent="0.25">
      <c r="A18" s="73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33"/>
      <c r="P18" s="317"/>
      <c r="Q18" s="133"/>
      <c r="R18" s="73"/>
    </row>
    <row r="19" spans="1:18" x14ac:dyDescent="0.25">
      <c r="A19" s="73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33"/>
      <c r="P19" s="317"/>
      <c r="Q19" s="133"/>
      <c r="R19" s="73"/>
    </row>
    <row r="20" spans="1:18" x14ac:dyDescent="0.25">
      <c r="A20" s="73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33"/>
      <c r="P20" s="317"/>
      <c r="Q20" s="133"/>
      <c r="R20" s="73"/>
    </row>
  </sheetData>
  <sheetProtection password="CCCB" sheet="1"/>
  <mergeCells count="1">
    <mergeCell ref="A3:C3"/>
  </mergeCells>
  <hyperlinks>
    <hyperlink ref="I1" location="urakkamittausp.!A1" display="etusivu" xr:uid="{00000000-0004-0000-0300-000000000000}"/>
  </hyperlinks>
  <pageMargins left="0.7" right="0.7" top="0.75" bottom="0.75" header="0.3" footer="0.3"/>
  <pageSetup paperSize="9" scale="8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S53"/>
  <sheetViews>
    <sheetView showGridLines="0" zoomScaleNormal="100" workbookViewId="0">
      <selection activeCell="B4" sqref="B4"/>
    </sheetView>
  </sheetViews>
  <sheetFormatPr defaultRowHeight="12.5" x14ac:dyDescent="0.25"/>
  <cols>
    <col min="2" max="14" width="7.453125" customWidth="1"/>
    <col min="15" max="15" width="6.26953125" customWidth="1"/>
    <col min="16" max="16" width="9.7265625" customWidth="1"/>
    <col min="17" max="17" width="6.26953125" customWidth="1"/>
  </cols>
  <sheetData>
    <row r="1" spans="1:18" ht="14.5" thickBot="1" x14ac:dyDescent="0.35">
      <c r="A1" s="91" t="s">
        <v>337</v>
      </c>
      <c r="B1" s="31"/>
      <c r="C1" s="31"/>
      <c r="D1" s="31"/>
      <c r="E1" s="90"/>
      <c r="F1" s="31"/>
      <c r="G1" s="31"/>
      <c r="I1" s="1296" t="s">
        <v>219</v>
      </c>
      <c r="J1" s="1296"/>
    </row>
    <row r="3" spans="1:18" x14ac:dyDescent="0.25">
      <c r="B3" t="s">
        <v>95</v>
      </c>
    </row>
    <row r="4" spans="1:18" x14ac:dyDescent="0.25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78" t="s">
        <v>98</v>
      </c>
      <c r="R4" s="24" t="s">
        <v>24</v>
      </c>
    </row>
    <row r="5" spans="1:18" x14ac:dyDescent="0.25">
      <c r="A5" s="73">
        <v>8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45">
        <f>SUM(B5:N5)</f>
        <v>0</v>
      </c>
      <c r="P5" s="317"/>
      <c r="Q5" s="133">
        <f>O5-P5</f>
        <v>0</v>
      </c>
      <c r="R5" s="73">
        <v>8</v>
      </c>
    </row>
    <row r="6" spans="1:18" x14ac:dyDescent="0.25">
      <c r="A6" s="73">
        <v>10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 t="shared" ref="O6:O17" si="0">SUM(B6:N6)</f>
        <v>0</v>
      </c>
      <c r="P6" s="317"/>
      <c r="Q6" s="133">
        <f t="shared" ref="Q6:Q20" si="1">O6-P6</f>
        <v>0</v>
      </c>
      <c r="R6" s="73">
        <v>10</v>
      </c>
    </row>
    <row r="7" spans="1:18" x14ac:dyDescent="0.25">
      <c r="A7" s="73">
        <v>12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si="0"/>
        <v>0</v>
      </c>
      <c r="P7" s="317"/>
      <c r="Q7" s="133">
        <f t="shared" si="1"/>
        <v>0</v>
      </c>
      <c r="R7" s="73">
        <v>12</v>
      </c>
    </row>
    <row r="8" spans="1:18" x14ac:dyDescent="0.25">
      <c r="A8" s="73">
        <v>15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0"/>
        <v>0</v>
      </c>
      <c r="P8" s="317"/>
      <c r="Q8" s="133">
        <f t="shared" si="1"/>
        <v>0</v>
      </c>
      <c r="R8" s="73">
        <v>15</v>
      </c>
    </row>
    <row r="9" spans="1:18" x14ac:dyDescent="0.25">
      <c r="A9" s="73">
        <v>18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0"/>
        <v>0</v>
      </c>
      <c r="P9" s="317"/>
      <c r="Q9" s="133">
        <f t="shared" si="1"/>
        <v>0</v>
      </c>
      <c r="R9" s="73">
        <v>18</v>
      </c>
    </row>
    <row r="10" spans="1:18" x14ac:dyDescent="0.25">
      <c r="A10" s="73">
        <v>22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0"/>
        <v>0</v>
      </c>
      <c r="P10" s="317"/>
      <c r="Q10" s="133">
        <f t="shared" si="1"/>
        <v>0</v>
      </c>
      <c r="R10" s="73">
        <v>22</v>
      </c>
    </row>
    <row r="11" spans="1:18" x14ac:dyDescent="0.25">
      <c r="A11" s="73">
        <v>28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0"/>
        <v>0</v>
      </c>
      <c r="P11" s="317"/>
      <c r="Q11" s="133">
        <f t="shared" si="1"/>
        <v>0</v>
      </c>
      <c r="R11" s="73">
        <v>28</v>
      </c>
    </row>
    <row r="12" spans="1:18" x14ac:dyDescent="0.25">
      <c r="A12" s="73">
        <v>35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0"/>
        <v>0</v>
      </c>
      <c r="P12" s="317"/>
      <c r="Q12" s="133">
        <f t="shared" si="1"/>
        <v>0</v>
      </c>
      <c r="R12" s="73">
        <v>35</v>
      </c>
    </row>
    <row r="13" spans="1:18" x14ac:dyDescent="0.25">
      <c r="A13" s="73">
        <v>42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>SUM(B13:N13)</f>
        <v>0</v>
      </c>
      <c r="P13" s="317"/>
      <c r="Q13" s="133">
        <f t="shared" si="1"/>
        <v>0</v>
      </c>
      <c r="R13" s="73">
        <v>42</v>
      </c>
    </row>
    <row r="14" spans="1:18" x14ac:dyDescent="0.25">
      <c r="A14" s="73">
        <v>54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 t="shared" si="0"/>
        <v>0</v>
      </c>
      <c r="P14" s="317"/>
      <c r="Q14" s="133">
        <f t="shared" si="1"/>
        <v>0</v>
      </c>
      <c r="R14" s="73">
        <v>54</v>
      </c>
    </row>
    <row r="15" spans="1:18" x14ac:dyDescent="0.25">
      <c r="A15" s="73">
        <v>64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>
        <f t="shared" si="0"/>
        <v>0</v>
      </c>
      <c r="P15" s="317"/>
      <c r="Q15" s="133">
        <f t="shared" si="1"/>
        <v>0</v>
      </c>
      <c r="R15" s="73">
        <v>63</v>
      </c>
    </row>
    <row r="16" spans="1:18" x14ac:dyDescent="0.25">
      <c r="A16" s="73">
        <v>76.099999999999994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>
        <f t="shared" si="0"/>
        <v>0</v>
      </c>
      <c r="P16" s="317"/>
      <c r="Q16" s="133">
        <f t="shared" si="1"/>
        <v>0</v>
      </c>
      <c r="R16" s="73">
        <v>76.099999999999994</v>
      </c>
    </row>
    <row r="17" spans="1:19" x14ac:dyDescent="0.25">
      <c r="A17" s="73">
        <v>88.9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>
        <f t="shared" si="0"/>
        <v>0</v>
      </c>
      <c r="P17" s="317"/>
      <c r="Q17" s="133">
        <f t="shared" si="1"/>
        <v>0</v>
      </c>
      <c r="R17" s="73">
        <v>88.9</v>
      </c>
    </row>
    <row r="18" spans="1:19" x14ac:dyDescent="0.25">
      <c r="A18" s="73">
        <v>-114.3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>
        <f>SUM(B18:N18)</f>
        <v>0</v>
      </c>
      <c r="P18" s="317"/>
      <c r="Q18" s="133">
        <f t="shared" si="1"/>
        <v>0</v>
      </c>
      <c r="R18" s="73">
        <v>-114.3</v>
      </c>
    </row>
    <row r="19" spans="1:19" x14ac:dyDescent="0.25">
      <c r="A19" s="290">
        <v>-139.69999999999999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>
        <f>SUM(B19:N19)</f>
        <v>0</v>
      </c>
      <c r="P19" s="317"/>
      <c r="Q19" s="133">
        <f t="shared" si="1"/>
        <v>0</v>
      </c>
      <c r="R19" s="290">
        <v>-139.69999999999999</v>
      </c>
    </row>
    <row r="20" spans="1:19" x14ac:dyDescent="0.25">
      <c r="A20" s="290">
        <v>-168.3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>
        <f>SUM(B20:N20)</f>
        <v>0</v>
      </c>
      <c r="P20" s="317"/>
      <c r="Q20" s="133">
        <f t="shared" si="1"/>
        <v>0</v>
      </c>
      <c r="R20" s="290">
        <v>-168.3</v>
      </c>
    </row>
    <row r="21" spans="1:19" ht="13" x14ac:dyDescent="0.3">
      <c r="A21" s="159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9"/>
      <c r="P21" s="209"/>
      <c r="Q21" s="151"/>
      <c r="R21" s="288"/>
    </row>
    <row r="22" spans="1:19" ht="13" x14ac:dyDescent="0.3">
      <c r="A22" s="112" t="s">
        <v>300</v>
      </c>
      <c r="B22" s="23"/>
      <c r="C22" s="103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145">
        <f>SUM(D22:N22)</f>
        <v>0</v>
      </c>
      <c r="P22" s="317"/>
      <c r="Q22" s="133">
        <f>O22-P22</f>
        <v>0</v>
      </c>
      <c r="R22" s="161" t="s">
        <v>104</v>
      </c>
    </row>
    <row r="24" spans="1:19" x14ac:dyDescent="0.25">
      <c r="A24" s="401"/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</row>
    <row r="25" spans="1:19" ht="13" x14ac:dyDescent="0.3">
      <c r="A25" s="403"/>
      <c r="B25" s="401"/>
      <c r="C25" s="401"/>
      <c r="D25" s="401"/>
      <c r="E25" s="403"/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</row>
    <row r="26" spans="1:19" x14ac:dyDescent="0.25">
      <c r="A26" s="401"/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401"/>
    </row>
    <row r="27" spans="1:19" x14ac:dyDescent="0.25">
      <c r="A27" s="401"/>
      <c r="B27" s="401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</row>
    <row r="28" spans="1:19" x14ac:dyDescent="0.25">
      <c r="A28" s="401"/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1"/>
      <c r="P28" s="405"/>
      <c r="Q28" s="409"/>
      <c r="R28" s="401"/>
      <c r="S28" s="401"/>
    </row>
    <row r="29" spans="1:19" x14ac:dyDescent="0.25">
      <c r="A29" s="414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7"/>
      <c r="P29" s="408"/>
      <c r="Q29" s="407"/>
      <c r="R29" s="414"/>
      <c r="S29" s="401"/>
    </row>
    <row r="30" spans="1:19" x14ac:dyDescent="0.25">
      <c r="A30" s="414"/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7"/>
      <c r="P30" s="408"/>
      <c r="Q30" s="407"/>
      <c r="R30" s="414"/>
      <c r="S30" s="401"/>
    </row>
    <row r="31" spans="1:19" x14ac:dyDescent="0.25">
      <c r="A31" s="414"/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7"/>
      <c r="P31" s="408"/>
      <c r="Q31" s="407"/>
      <c r="R31" s="414"/>
      <c r="S31" s="401"/>
    </row>
    <row r="32" spans="1:19" x14ac:dyDescent="0.25">
      <c r="A32" s="414"/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7"/>
      <c r="P32" s="408"/>
      <c r="Q32" s="407"/>
      <c r="R32" s="414"/>
      <c r="S32" s="401"/>
    </row>
    <row r="33" spans="1:19" x14ac:dyDescent="0.25">
      <c r="A33" s="414"/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7"/>
      <c r="P33" s="408"/>
      <c r="Q33" s="407"/>
      <c r="R33" s="414"/>
      <c r="S33" s="401"/>
    </row>
    <row r="34" spans="1:19" x14ac:dyDescent="0.25">
      <c r="A34" s="414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7"/>
      <c r="P34" s="408"/>
      <c r="Q34" s="407"/>
      <c r="R34" s="414"/>
      <c r="S34" s="401"/>
    </row>
    <row r="35" spans="1:19" x14ac:dyDescent="0.25">
      <c r="A35" s="414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7"/>
      <c r="P35" s="408"/>
      <c r="Q35" s="407"/>
      <c r="R35" s="414"/>
      <c r="S35" s="401"/>
    </row>
    <row r="36" spans="1:19" x14ac:dyDescent="0.25">
      <c r="A36" s="414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7"/>
      <c r="P36" s="408"/>
      <c r="Q36" s="407"/>
      <c r="R36" s="414"/>
      <c r="S36" s="401"/>
    </row>
    <row r="37" spans="1:19" x14ac:dyDescent="0.25">
      <c r="A37" s="414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7"/>
      <c r="P37" s="408"/>
      <c r="Q37" s="407"/>
      <c r="R37" s="414"/>
      <c r="S37" s="401"/>
    </row>
    <row r="38" spans="1:19" x14ac:dyDescent="0.25">
      <c r="A38" s="414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7"/>
      <c r="P38" s="408"/>
      <c r="Q38" s="407"/>
      <c r="R38" s="414"/>
      <c r="S38" s="401"/>
    </row>
    <row r="39" spans="1:19" x14ac:dyDescent="0.25">
      <c r="A39" s="414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7"/>
      <c r="P39" s="408"/>
      <c r="Q39" s="407"/>
      <c r="R39" s="414"/>
      <c r="S39" s="401"/>
    </row>
    <row r="40" spans="1:19" x14ac:dyDescent="0.25">
      <c r="A40" s="414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7"/>
      <c r="P40" s="408"/>
      <c r="Q40" s="407"/>
      <c r="R40" s="414"/>
      <c r="S40" s="401"/>
    </row>
    <row r="41" spans="1:19" x14ac:dyDescent="0.25">
      <c r="A41" s="414"/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7"/>
      <c r="P41" s="408"/>
      <c r="Q41" s="407"/>
      <c r="R41" s="414"/>
      <c r="S41" s="401"/>
    </row>
    <row r="42" spans="1:19" x14ac:dyDescent="0.25">
      <c r="A42" s="414"/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7"/>
      <c r="P42" s="408"/>
      <c r="Q42" s="407"/>
      <c r="R42" s="414"/>
      <c r="S42" s="401"/>
    </row>
    <row r="43" spans="1:19" x14ac:dyDescent="0.25">
      <c r="A43" s="398"/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7"/>
      <c r="P43" s="408"/>
      <c r="Q43" s="407"/>
      <c r="R43" s="398"/>
      <c r="S43" s="401"/>
    </row>
    <row r="44" spans="1:19" x14ac:dyDescent="0.25">
      <c r="A44" s="398"/>
      <c r="B44" s="406"/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07"/>
      <c r="P44" s="408"/>
      <c r="Q44" s="407"/>
      <c r="R44" s="398"/>
      <c r="S44" s="401"/>
    </row>
    <row r="45" spans="1:19" x14ac:dyDescent="0.25">
      <c r="A45" s="401"/>
      <c r="B45" s="401"/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</row>
    <row r="46" spans="1:19" ht="13" x14ac:dyDescent="0.3">
      <c r="A46" s="71"/>
      <c r="P46" s="83"/>
      <c r="Q46" s="84"/>
    </row>
    <row r="47" spans="1:19" ht="13" x14ac:dyDescent="0.3">
      <c r="A47" s="71"/>
      <c r="P47" s="83"/>
      <c r="Q47" s="84"/>
    </row>
    <row r="48" spans="1:19" x14ac:dyDescent="0.25">
      <c r="A48" s="1297"/>
      <c r="B48" s="1297"/>
      <c r="C48" s="1297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P48" s="291"/>
      <c r="Q48" s="82"/>
    </row>
    <row r="49" spans="1:17" x14ac:dyDescent="0.25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151"/>
      <c r="P49" s="209"/>
      <c r="Q49" s="151"/>
    </row>
    <row r="50" spans="1:17" x14ac:dyDescent="0.25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151"/>
      <c r="P50" s="209"/>
      <c r="Q50" s="151"/>
    </row>
    <row r="51" spans="1:17" x14ac:dyDescent="0.25">
      <c r="A51" s="291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151"/>
      <c r="P51" s="209"/>
      <c r="Q51" s="151"/>
    </row>
    <row r="52" spans="1:17" x14ac:dyDescent="0.25">
      <c r="A52" s="291"/>
      <c r="O52" s="151"/>
      <c r="P52" s="151"/>
      <c r="Q52" s="151"/>
    </row>
    <row r="53" spans="1:17" x14ac:dyDescent="0.25">
      <c r="A53" s="291"/>
    </row>
  </sheetData>
  <sheetProtection password="CCCB" sheet="1"/>
  <mergeCells count="2">
    <mergeCell ref="A48:C48"/>
    <mergeCell ref="I1:J1"/>
  </mergeCells>
  <phoneticPr fontId="0" type="noConversion"/>
  <hyperlinks>
    <hyperlink ref="I1:J1" location="urakkamittausp.!A1" display="etusivu" xr:uid="{00000000-0004-0000-0400-000000000000}"/>
  </hyperlinks>
  <printOptions gridLinesSet="0"/>
  <pageMargins left="0" right="0" top="0.39370078740157483" bottom="0.39370078740157483" header="0.51181102362204722" footer="0.51181102362204722"/>
  <pageSetup paperSize="9" orientation="landscape" horizontalDpi="360" verticalDpi="360" r:id="rId1"/>
  <headerFooter alignWithMargins="0">
    <oddFooter>&amp;A&amp;RSivu &amp;P</oddFooter>
  </headerFooter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23"/>
  <sheetViews>
    <sheetView zoomScaleNormal="100" workbookViewId="0">
      <selection activeCell="I2" sqref="I2:J2"/>
    </sheetView>
  </sheetViews>
  <sheetFormatPr defaultRowHeight="12.5" x14ac:dyDescent="0.25"/>
  <sheetData>
    <row r="2" spans="1:18" ht="16" thickBot="1" x14ac:dyDescent="0.4">
      <c r="A2" s="91" t="s">
        <v>427</v>
      </c>
      <c r="B2" s="31"/>
      <c r="C2" s="31"/>
      <c r="D2" s="31"/>
      <c r="E2" s="90"/>
      <c r="F2" s="31"/>
      <c r="G2" s="31"/>
      <c r="I2" s="1298" t="s">
        <v>219</v>
      </c>
      <c r="J2" s="1298"/>
    </row>
    <row r="4" spans="1:18" x14ac:dyDescent="0.25">
      <c r="B4" t="s">
        <v>95</v>
      </c>
    </row>
    <row r="5" spans="1:18" x14ac:dyDescent="0.25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24" t="s">
        <v>96</v>
      </c>
      <c r="P5" s="46" t="s">
        <v>97</v>
      </c>
      <c r="Q5" s="78" t="s">
        <v>98</v>
      </c>
      <c r="R5" s="24" t="s">
        <v>24</v>
      </c>
    </row>
    <row r="6" spans="1:18" x14ac:dyDescent="0.25">
      <c r="A6" s="73">
        <v>8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>SUM(B6:N6)</f>
        <v>0</v>
      </c>
      <c r="P6" s="317"/>
      <c r="Q6" s="133">
        <f t="shared" ref="Q6:Q21" si="0">O6-P6</f>
        <v>0</v>
      </c>
      <c r="R6" s="73">
        <v>8</v>
      </c>
    </row>
    <row r="7" spans="1:18" x14ac:dyDescent="0.25">
      <c r="A7" s="73">
        <v>10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ref="O7:O18" si="1">SUM(B7:N7)</f>
        <v>0</v>
      </c>
      <c r="P7" s="317"/>
      <c r="Q7" s="133">
        <f t="shared" si="0"/>
        <v>0</v>
      </c>
      <c r="R7" s="73">
        <v>10</v>
      </c>
    </row>
    <row r="8" spans="1:18" x14ac:dyDescent="0.25">
      <c r="A8" s="73">
        <v>12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1"/>
        <v>0</v>
      </c>
      <c r="P8" s="317"/>
      <c r="Q8" s="133">
        <f t="shared" si="0"/>
        <v>0</v>
      </c>
      <c r="R8" s="73">
        <v>12</v>
      </c>
    </row>
    <row r="9" spans="1:18" x14ac:dyDescent="0.25">
      <c r="A9" s="73">
        <v>15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1"/>
        <v>0</v>
      </c>
      <c r="P9" s="317"/>
      <c r="Q9" s="133">
        <f t="shared" si="0"/>
        <v>0</v>
      </c>
      <c r="R9" s="73">
        <v>15</v>
      </c>
    </row>
    <row r="10" spans="1:18" x14ac:dyDescent="0.25">
      <c r="A10" s="73">
        <v>18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1"/>
        <v>0</v>
      </c>
      <c r="P10" s="317"/>
      <c r="Q10" s="133">
        <f t="shared" si="0"/>
        <v>0</v>
      </c>
      <c r="R10" s="73">
        <v>18</v>
      </c>
    </row>
    <row r="11" spans="1:18" x14ac:dyDescent="0.25">
      <c r="A11" s="73">
        <v>22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1"/>
        <v>0</v>
      </c>
      <c r="P11" s="317"/>
      <c r="Q11" s="133">
        <f t="shared" si="0"/>
        <v>0</v>
      </c>
      <c r="R11" s="73">
        <v>22</v>
      </c>
    </row>
    <row r="12" spans="1:18" x14ac:dyDescent="0.25">
      <c r="A12" s="73">
        <v>28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1"/>
        <v>0</v>
      </c>
      <c r="P12" s="317"/>
      <c r="Q12" s="133">
        <f t="shared" si="0"/>
        <v>0</v>
      </c>
      <c r="R12" s="73">
        <v>28</v>
      </c>
    </row>
    <row r="13" spans="1:18" x14ac:dyDescent="0.25">
      <c r="A13" s="73">
        <v>35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 t="shared" si="1"/>
        <v>0</v>
      </c>
      <c r="P13" s="317"/>
      <c r="Q13" s="133">
        <f t="shared" si="0"/>
        <v>0</v>
      </c>
      <c r="R13" s="73">
        <v>35</v>
      </c>
    </row>
    <row r="14" spans="1:18" x14ac:dyDescent="0.25">
      <c r="A14" s="73">
        <v>42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>SUM(B14:N14)</f>
        <v>0</v>
      </c>
      <c r="P14" s="317"/>
      <c r="Q14" s="133">
        <f t="shared" si="0"/>
        <v>0</v>
      </c>
      <c r="R14" s="73">
        <v>42</v>
      </c>
    </row>
    <row r="15" spans="1:18" x14ac:dyDescent="0.25">
      <c r="A15" s="73">
        <v>54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>
        <f t="shared" si="1"/>
        <v>0</v>
      </c>
      <c r="P15" s="317"/>
      <c r="Q15" s="133">
        <f t="shared" si="0"/>
        <v>0</v>
      </c>
      <c r="R15" s="73">
        <v>54</v>
      </c>
    </row>
    <row r="16" spans="1:18" x14ac:dyDescent="0.25">
      <c r="A16" s="73">
        <v>64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>
        <f t="shared" si="1"/>
        <v>0</v>
      </c>
      <c r="P16" s="317"/>
      <c r="Q16" s="133">
        <f t="shared" si="0"/>
        <v>0</v>
      </c>
      <c r="R16" s="73">
        <v>63</v>
      </c>
    </row>
    <row r="17" spans="1:18" x14ac:dyDescent="0.25">
      <c r="A17" s="73">
        <v>76.099999999999994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>
        <f t="shared" si="1"/>
        <v>0</v>
      </c>
      <c r="P17" s="317"/>
      <c r="Q17" s="133">
        <f t="shared" si="0"/>
        <v>0</v>
      </c>
      <c r="R17" s="73">
        <v>76.099999999999994</v>
      </c>
    </row>
    <row r="18" spans="1:18" x14ac:dyDescent="0.25">
      <c r="A18" s="73">
        <v>88.9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>
        <f t="shared" si="1"/>
        <v>0</v>
      </c>
      <c r="P18" s="317"/>
      <c r="Q18" s="133">
        <f t="shared" si="0"/>
        <v>0</v>
      </c>
      <c r="R18" s="73">
        <v>88.9</v>
      </c>
    </row>
    <row r="19" spans="1:18" x14ac:dyDescent="0.25">
      <c r="A19" s="73">
        <v>-114.3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>
        <f>SUM(B19:N19)</f>
        <v>0</v>
      </c>
      <c r="P19" s="317"/>
      <c r="Q19" s="133">
        <f t="shared" si="0"/>
        <v>0</v>
      </c>
      <c r="R19" s="73">
        <v>-114.3</v>
      </c>
    </row>
    <row r="20" spans="1:18" x14ac:dyDescent="0.25">
      <c r="A20" s="290">
        <v>-139.69999999999999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>
        <f>SUM(B20:N20)</f>
        <v>0</v>
      </c>
      <c r="P20" s="317"/>
      <c r="Q20" s="133">
        <f t="shared" si="0"/>
        <v>0</v>
      </c>
      <c r="R20" s="290">
        <v>-139.69999999999999</v>
      </c>
    </row>
    <row r="21" spans="1:18" x14ac:dyDescent="0.25">
      <c r="A21" s="290">
        <v>-168.3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145">
        <f>SUM(B21:N21)</f>
        <v>0</v>
      </c>
      <c r="P21" s="317"/>
      <c r="Q21" s="133">
        <f t="shared" si="0"/>
        <v>0</v>
      </c>
      <c r="R21" s="290">
        <v>-168.3</v>
      </c>
    </row>
    <row r="22" spans="1:18" ht="13" x14ac:dyDescent="0.3">
      <c r="A22" s="159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9"/>
      <c r="P22" s="209"/>
      <c r="Q22" s="151"/>
      <c r="R22" s="288"/>
    </row>
    <row r="23" spans="1:18" ht="13" x14ac:dyDescent="0.3">
      <c r="A23" s="112" t="s">
        <v>300</v>
      </c>
      <c r="B23" s="23"/>
      <c r="C23" s="103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145">
        <f>SUM(D23:N23)</f>
        <v>0</v>
      </c>
      <c r="P23" s="317"/>
      <c r="Q23" s="133">
        <f>O23-P23</f>
        <v>0</v>
      </c>
      <c r="R23" s="161" t="s">
        <v>104</v>
      </c>
    </row>
  </sheetData>
  <sheetProtection password="C09E" sheet="1"/>
  <mergeCells count="1">
    <mergeCell ref="I2:J2"/>
  </mergeCells>
  <hyperlinks>
    <hyperlink ref="I2:J2" location="urakkamittausp.!A1" display="etusivu" xr:uid="{00000000-0004-0000-0500-000000000000}"/>
  </hyperlinks>
  <pageMargins left="0.7" right="0.7" top="0.75" bottom="0.75" header="0.3" footer="0.3"/>
  <ignoredErrors>
    <ignoredError sqref="O23" unlockedFormula="1"/>
    <ignoredError sqref="O6:O21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2"/>
  <sheetViews>
    <sheetView showGridLines="0" zoomScaleNormal="100" workbookViewId="0">
      <selection activeCell="O33" sqref="O33"/>
    </sheetView>
  </sheetViews>
  <sheetFormatPr defaultRowHeight="12.5" x14ac:dyDescent="0.25"/>
  <cols>
    <col min="2" max="15" width="7.453125" customWidth="1"/>
  </cols>
  <sheetData>
    <row r="1" spans="1:18" ht="16" thickBot="1" x14ac:dyDescent="0.4">
      <c r="A1" s="91" t="s">
        <v>352</v>
      </c>
      <c r="B1" s="31"/>
      <c r="C1" s="31"/>
      <c r="D1" s="31"/>
      <c r="E1" s="90"/>
      <c r="F1" s="31"/>
      <c r="G1" s="31"/>
      <c r="I1" s="1298" t="s">
        <v>219</v>
      </c>
      <c r="J1" s="1298"/>
    </row>
    <row r="3" spans="1:18" x14ac:dyDescent="0.25">
      <c r="B3" t="s">
        <v>95</v>
      </c>
    </row>
    <row r="4" spans="1:18" x14ac:dyDescent="0.25">
      <c r="A4" s="24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24" t="s">
        <v>96</v>
      </c>
      <c r="P4" s="46" t="s">
        <v>97</v>
      </c>
      <c r="Q4" s="78" t="s">
        <v>98</v>
      </c>
      <c r="R4" s="24" t="s">
        <v>24</v>
      </c>
    </row>
    <row r="5" spans="1:18" x14ac:dyDescent="0.25">
      <c r="A5" s="167" t="s">
        <v>304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45">
        <f>SUM(B5:N5)</f>
        <v>0</v>
      </c>
      <c r="P5" s="317"/>
      <c r="Q5" s="133">
        <f>O5-P5</f>
        <v>0</v>
      </c>
      <c r="R5" s="166" t="s">
        <v>304</v>
      </c>
    </row>
    <row r="6" spans="1:18" x14ac:dyDescent="0.25">
      <c r="A6" s="167" t="s">
        <v>305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45">
        <f t="shared" ref="O6:O14" si="0">SUM(B6:N6)</f>
        <v>0</v>
      </c>
      <c r="P6" s="317"/>
      <c r="Q6" s="133">
        <f t="shared" ref="Q6:Q14" si="1">O6-P6</f>
        <v>0</v>
      </c>
      <c r="R6" s="166" t="s">
        <v>305</v>
      </c>
    </row>
    <row r="7" spans="1:18" x14ac:dyDescent="0.25">
      <c r="A7" s="167" t="s">
        <v>306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145">
        <f t="shared" si="0"/>
        <v>0</v>
      </c>
      <c r="P7" s="317"/>
      <c r="Q7" s="133">
        <f t="shared" si="1"/>
        <v>0</v>
      </c>
      <c r="R7" s="166" t="s">
        <v>306</v>
      </c>
    </row>
    <row r="8" spans="1:18" x14ac:dyDescent="0.25">
      <c r="A8" s="167" t="s">
        <v>307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45">
        <f t="shared" si="0"/>
        <v>0</v>
      </c>
      <c r="P8" s="317"/>
      <c r="Q8" s="133">
        <f t="shared" si="1"/>
        <v>0</v>
      </c>
      <c r="R8" s="166" t="s">
        <v>307</v>
      </c>
    </row>
    <row r="9" spans="1:18" x14ac:dyDescent="0.25">
      <c r="A9" s="167" t="s">
        <v>308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45">
        <f t="shared" si="0"/>
        <v>0</v>
      </c>
      <c r="P9" s="317"/>
      <c r="Q9" s="133">
        <f t="shared" si="1"/>
        <v>0</v>
      </c>
      <c r="R9" s="166" t="s">
        <v>308</v>
      </c>
    </row>
    <row r="10" spans="1:18" x14ac:dyDescent="0.25">
      <c r="A10" s="167" t="s">
        <v>309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145">
        <f t="shared" si="0"/>
        <v>0</v>
      </c>
      <c r="P10" s="317"/>
      <c r="Q10" s="133">
        <f t="shared" si="1"/>
        <v>0</v>
      </c>
      <c r="R10" s="166" t="s">
        <v>309</v>
      </c>
    </row>
    <row r="11" spans="1:18" x14ac:dyDescent="0.25">
      <c r="A11" s="167" t="s">
        <v>310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45">
        <f t="shared" si="0"/>
        <v>0</v>
      </c>
      <c r="P11" s="317"/>
      <c r="Q11" s="133">
        <f t="shared" si="1"/>
        <v>0</v>
      </c>
      <c r="R11" s="166" t="s">
        <v>310</v>
      </c>
    </row>
    <row r="12" spans="1:18" x14ac:dyDescent="0.25">
      <c r="A12" s="167" t="s">
        <v>311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45">
        <f t="shared" si="0"/>
        <v>0</v>
      </c>
      <c r="P12" s="317"/>
      <c r="Q12" s="133">
        <f t="shared" si="1"/>
        <v>0</v>
      </c>
      <c r="R12" s="166" t="s">
        <v>311</v>
      </c>
    </row>
    <row r="13" spans="1:18" x14ac:dyDescent="0.25">
      <c r="A13" s="167" t="s">
        <v>312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45">
        <f>SUM(B13:N13)</f>
        <v>0</v>
      </c>
      <c r="P13" s="317"/>
      <c r="Q13" s="133">
        <f t="shared" si="1"/>
        <v>0</v>
      </c>
      <c r="R13" s="166" t="s">
        <v>312</v>
      </c>
    </row>
    <row r="14" spans="1:18" x14ac:dyDescent="0.25">
      <c r="A14" s="167" t="s">
        <v>313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145">
        <f t="shared" si="0"/>
        <v>0</v>
      </c>
      <c r="P14" s="317"/>
      <c r="Q14" s="133">
        <f t="shared" si="1"/>
        <v>0</v>
      </c>
      <c r="R14" s="166" t="s">
        <v>313</v>
      </c>
    </row>
    <row r="15" spans="1:18" x14ac:dyDescent="0.25">
      <c r="A15" s="73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145"/>
      <c r="P15" s="317"/>
      <c r="Q15" s="133"/>
      <c r="R15" s="73"/>
    </row>
    <row r="16" spans="1:18" x14ac:dyDescent="0.25">
      <c r="A16" s="73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45"/>
      <c r="P16" s="317"/>
      <c r="Q16" s="133"/>
      <c r="R16" s="73"/>
    </row>
    <row r="17" spans="1:18" x14ac:dyDescent="0.25">
      <c r="A17" s="73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145"/>
      <c r="P17" s="317"/>
      <c r="Q17" s="133"/>
      <c r="R17" s="73"/>
    </row>
    <row r="18" spans="1:18" x14ac:dyDescent="0.25">
      <c r="A18" s="73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145"/>
      <c r="P18" s="317"/>
      <c r="Q18" s="133"/>
      <c r="R18" s="73"/>
    </row>
    <row r="19" spans="1:18" x14ac:dyDescent="0.25">
      <c r="A19" s="78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145"/>
      <c r="P19" s="317"/>
      <c r="Q19" s="133"/>
      <c r="R19" s="78"/>
    </row>
    <row r="20" spans="1:18" x14ac:dyDescent="0.25">
      <c r="A20" s="78"/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145"/>
      <c r="P20" s="317"/>
      <c r="Q20" s="133"/>
      <c r="R20" s="78"/>
    </row>
    <row r="22" spans="1:18" ht="13" x14ac:dyDescent="0.3">
      <c r="A22" s="112" t="s">
        <v>300</v>
      </c>
      <c r="B22" s="23"/>
      <c r="C22" s="103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133">
        <f>SUM(D22:N22)</f>
        <v>0</v>
      </c>
      <c r="P22" s="317"/>
      <c r="Q22" s="133">
        <f>O22-P22</f>
        <v>0</v>
      </c>
      <c r="R22" s="161" t="s">
        <v>104</v>
      </c>
    </row>
  </sheetData>
  <sheetProtection password="C09E" sheet="1"/>
  <mergeCells count="1">
    <mergeCell ref="I1:J1"/>
  </mergeCells>
  <phoneticPr fontId="33" type="noConversion"/>
  <hyperlinks>
    <hyperlink ref="I1:J1" location="urakkamittausp.!A1" display="etusivu" xr:uid="{00000000-0004-0000-0600-000000000000}"/>
  </hyperlinks>
  <pageMargins left="0" right="0" top="0.98425196850393704" bottom="0.98425196850393704" header="0.51181102362204722" footer="0.51181102362204722"/>
  <pageSetup paperSize="9" orientation="landscape" horizontalDpi="4294967293" verticalDpi="4294967293" r:id="rId1"/>
  <headerFooter alignWithMargins="0"/>
  <ignoredErrors>
    <ignoredError sqref="O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R32"/>
  <sheetViews>
    <sheetView showGridLines="0" zoomScaleNormal="100" workbookViewId="0">
      <selection activeCell="D6" sqref="D6"/>
    </sheetView>
  </sheetViews>
  <sheetFormatPr defaultRowHeight="12.5" x14ac:dyDescent="0.25"/>
  <cols>
    <col min="4" max="14" width="7.453125" customWidth="1"/>
  </cols>
  <sheetData>
    <row r="3" spans="1:18" ht="15.5" x14ac:dyDescent="0.35">
      <c r="I3" s="235" t="s">
        <v>219</v>
      </c>
    </row>
    <row r="4" spans="1:18" ht="13.5" thickBot="1" x14ac:dyDescent="0.35">
      <c r="A4" s="91" t="s">
        <v>344</v>
      </c>
      <c r="B4" s="31"/>
      <c r="C4" s="31"/>
      <c r="D4" s="31"/>
      <c r="E4" s="31"/>
      <c r="F4" s="31"/>
      <c r="G4" s="31"/>
      <c r="P4" s="83"/>
      <c r="Q4" s="84"/>
    </row>
    <row r="5" spans="1:18" ht="13" x14ac:dyDescent="0.3">
      <c r="A5" s="71"/>
      <c r="P5" s="83"/>
      <c r="Q5" s="84"/>
    </row>
    <row r="6" spans="1:18" x14ac:dyDescent="0.25">
      <c r="A6" s="1299" t="s">
        <v>95</v>
      </c>
      <c r="B6" s="1300"/>
      <c r="C6" s="1301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8" ht="13" x14ac:dyDescent="0.3">
      <c r="A7" s="1312" t="s">
        <v>338</v>
      </c>
      <c r="B7" s="1313"/>
      <c r="C7" s="117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24" t="s">
        <v>96</v>
      </c>
      <c r="P7" s="46" t="s">
        <v>97</v>
      </c>
      <c r="Q7" s="78" t="s">
        <v>98</v>
      </c>
    </row>
    <row r="8" spans="1:18" x14ac:dyDescent="0.25">
      <c r="A8" s="1314" t="s">
        <v>17</v>
      </c>
      <c r="B8" s="1313"/>
      <c r="C8" s="1178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133">
        <f>SUM(D8:N8)</f>
        <v>0</v>
      </c>
      <c r="P8" s="317"/>
      <c r="Q8" s="133">
        <f>O8-P8</f>
        <v>0</v>
      </c>
    </row>
    <row r="9" spans="1:18" x14ac:dyDescent="0.25">
      <c r="A9" s="1314" t="s">
        <v>18</v>
      </c>
      <c r="B9" s="1313"/>
      <c r="C9" s="1178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33">
        <f>SUM(D9:N9)</f>
        <v>0</v>
      </c>
      <c r="P9" s="317"/>
      <c r="Q9" s="133">
        <f>O9-P9</f>
        <v>0</v>
      </c>
    </row>
    <row r="10" spans="1:18" ht="12.75" customHeight="1" x14ac:dyDescent="0.25">
      <c r="A10" s="1302" t="s">
        <v>339</v>
      </c>
      <c r="B10" s="1303"/>
      <c r="C10" s="1304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133"/>
      <c r="P10" s="420"/>
      <c r="Q10" s="133"/>
    </row>
    <row r="11" spans="1:18" x14ac:dyDescent="0.25">
      <c r="A11" s="1305"/>
      <c r="B11" s="1306"/>
      <c r="C11" s="130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133">
        <f>SUM(D11:N11)</f>
        <v>0</v>
      </c>
      <c r="P11" s="317"/>
      <c r="Q11" s="133">
        <f>O11-P11</f>
        <v>0</v>
      </c>
    </row>
    <row r="12" spans="1:18" x14ac:dyDescent="0.25">
      <c r="A12" s="1210" t="s">
        <v>340</v>
      </c>
      <c r="B12" s="1211"/>
      <c r="C12" s="1310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133"/>
      <c r="P12" s="420"/>
      <c r="Q12" s="133"/>
    </row>
    <row r="13" spans="1:18" x14ac:dyDescent="0.25">
      <c r="A13" s="1212"/>
      <c r="B13" s="1213"/>
      <c r="C13" s="1311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133">
        <f>SUM(D13:N13)</f>
        <v>0</v>
      </c>
      <c r="P13" s="317"/>
      <c r="Q13" s="133">
        <f>O13-P13</f>
        <v>0</v>
      </c>
    </row>
    <row r="14" spans="1:18" x14ac:dyDescent="0.25">
      <c r="A14" s="1308" t="s">
        <v>341</v>
      </c>
      <c r="B14" s="1303"/>
      <c r="C14" s="1303"/>
      <c r="D14" s="406"/>
      <c r="E14" s="406"/>
      <c r="F14" s="406"/>
      <c r="G14" s="406"/>
      <c r="H14" s="406"/>
      <c r="I14" s="406"/>
      <c r="J14" s="406"/>
      <c r="K14" s="406"/>
      <c r="L14" s="406"/>
      <c r="M14" s="406"/>
      <c r="N14" s="406"/>
      <c r="O14" s="407"/>
      <c r="P14" s="408"/>
      <c r="Q14" s="407"/>
      <c r="R14" s="401"/>
    </row>
    <row r="15" spans="1:18" x14ac:dyDescent="0.25">
      <c r="A15" s="1305"/>
      <c r="B15" s="1306"/>
      <c r="C15" s="1306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01"/>
      <c r="P15" s="418"/>
      <c r="Q15" s="407"/>
      <c r="R15" s="401"/>
    </row>
    <row r="16" spans="1:18" x14ac:dyDescent="0.25">
      <c r="A16" s="1315" t="s">
        <v>17</v>
      </c>
      <c r="B16" s="1316"/>
      <c r="C16" s="1191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133">
        <f>SUM(D16:N16)</f>
        <v>0</v>
      </c>
      <c r="P16" s="317"/>
      <c r="Q16" s="133">
        <f>O16-P16</f>
        <v>0</v>
      </c>
    </row>
    <row r="17" spans="1:17" x14ac:dyDescent="0.25">
      <c r="A17" s="1315" t="s">
        <v>342</v>
      </c>
      <c r="B17" s="1316"/>
      <c r="C17" s="1191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421">
        <f>SUM(D17:N17)</f>
        <v>0</v>
      </c>
      <c r="P17" s="338"/>
      <c r="Q17" s="421">
        <f>O17-P17</f>
        <v>0</v>
      </c>
    </row>
    <row r="18" spans="1:17" x14ac:dyDescent="0.25">
      <c r="A18" s="1315" t="s">
        <v>18</v>
      </c>
      <c r="B18" s="1317"/>
      <c r="C18" s="1318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421">
        <f>SUM(D18:N18)</f>
        <v>0</v>
      </c>
      <c r="P18" s="338"/>
      <c r="Q18" s="421">
        <f>O18-P18</f>
        <v>0</v>
      </c>
    </row>
    <row r="19" spans="1:17" ht="13" x14ac:dyDescent="0.3">
      <c r="A19" s="1309" t="s">
        <v>303</v>
      </c>
      <c r="B19" s="1309"/>
      <c r="C19" s="1309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421">
        <f>SUM(D19:N19)</f>
        <v>0</v>
      </c>
      <c r="P19" s="338"/>
      <c r="Q19" s="421">
        <f>O19-P19</f>
        <v>0</v>
      </c>
    </row>
    <row r="27" spans="1:17" x14ac:dyDescent="0.25">
      <c r="L27" s="303"/>
    </row>
    <row r="28" spans="1:17" x14ac:dyDescent="0.25">
      <c r="L28" s="303"/>
    </row>
    <row r="32" spans="1:17" x14ac:dyDescent="0.25">
      <c r="I32" s="208"/>
    </row>
  </sheetData>
  <sheetProtection password="CCCB" sheet="1"/>
  <mergeCells count="11">
    <mergeCell ref="A6:C6"/>
    <mergeCell ref="A10:C11"/>
    <mergeCell ref="A14:C15"/>
    <mergeCell ref="A19:C19"/>
    <mergeCell ref="A12:C13"/>
    <mergeCell ref="A7:C7"/>
    <mergeCell ref="A8:C8"/>
    <mergeCell ref="A9:C9"/>
    <mergeCell ref="A16:C16"/>
    <mergeCell ref="A17:C17"/>
    <mergeCell ref="A18:C18"/>
  </mergeCells>
  <phoneticPr fontId="33" type="noConversion"/>
  <hyperlinks>
    <hyperlink ref="I3" location="urakkamittausp.!A1" display="etusivu" xr:uid="{00000000-0004-0000-0700-000000000000}"/>
  </hyperlinks>
  <pageMargins left="0.75" right="0.75" top="1" bottom="1" header="0.4921259845" footer="0.4921259845"/>
  <pageSetup paperSize="9" scale="95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16"/>
  <sheetViews>
    <sheetView zoomScaleNormal="100" workbookViewId="0">
      <selection activeCell="B5" sqref="B5"/>
    </sheetView>
  </sheetViews>
  <sheetFormatPr defaultRowHeight="12.5" x14ac:dyDescent="0.25"/>
  <sheetData>
    <row r="2" spans="1:18" ht="13.5" thickBot="1" x14ac:dyDescent="0.35">
      <c r="A2" s="1319" t="s">
        <v>345</v>
      </c>
      <c r="B2" s="1319"/>
      <c r="C2" s="1319"/>
      <c r="D2" s="1319"/>
      <c r="E2" s="1319"/>
      <c r="F2" s="1319"/>
      <c r="I2" s="215" t="s">
        <v>219</v>
      </c>
    </row>
    <row r="4" spans="1:18" x14ac:dyDescent="0.25">
      <c r="B4" t="s">
        <v>95</v>
      </c>
    </row>
    <row r="5" spans="1:18" x14ac:dyDescent="0.25">
      <c r="A5" s="24" t="s">
        <v>24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24" t="s">
        <v>96</v>
      </c>
      <c r="Q5" s="46" t="s">
        <v>97</v>
      </c>
      <c r="R5" s="110" t="s">
        <v>98</v>
      </c>
    </row>
    <row r="6" spans="1:18" x14ac:dyDescent="0.25">
      <c r="A6" s="78">
        <v>50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133">
        <f>SUM(B6:O6)</f>
        <v>0</v>
      </c>
      <c r="Q6" s="317"/>
      <c r="R6" s="133">
        <f>P6-Q6</f>
        <v>0</v>
      </c>
    </row>
    <row r="7" spans="1:18" x14ac:dyDescent="0.25">
      <c r="A7" s="78">
        <v>70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133">
        <f t="shared" ref="P7:P15" si="0">SUM(B7:O7)</f>
        <v>0</v>
      </c>
      <c r="Q7" s="317"/>
      <c r="R7" s="133">
        <f t="shared" ref="R7:R16" si="1">P7-Q7</f>
        <v>0</v>
      </c>
    </row>
    <row r="8" spans="1:18" x14ac:dyDescent="0.25">
      <c r="A8" s="78">
        <v>100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133">
        <f t="shared" si="0"/>
        <v>0</v>
      </c>
      <c r="Q8" s="317"/>
      <c r="R8" s="133">
        <f t="shared" si="1"/>
        <v>0</v>
      </c>
    </row>
    <row r="9" spans="1:18" x14ac:dyDescent="0.25">
      <c r="A9" s="78">
        <v>150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133">
        <f t="shared" si="0"/>
        <v>0</v>
      </c>
      <c r="Q9" s="317"/>
      <c r="R9" s="133">
        <f t="shared" si="1"/>
        <v>0</v>
      </c>
    </row>
    <row r="10" spans="1:18" x14ac:dyDescent="0.25">
      <c r="A10" s="78">
        <v>200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133">
        <f t="shared" si="0"/>
        <v>0</v>
      </c>
      <c r="Q10" s="317"/>
      <c r="R10" s="133">
        <f t="shared" si="1"/>
        <v>0</v>
      </c>
    </row>
    <row r="11" spans="1:18" x14ac:dyDescent="0.25">
      <c r="A11" s="78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9"/>
      <c r="O11" s="339"/>
      <c r="P11" s="133">
        <f t="shared" si="0"/>
        <v>0</v>
      </c>
      <c r="Q11" s="317"/>
      <c r="R11" s="133">
        <f t="shared" si="1"/>
        <v>0</v>
      </c>
    </row>
    <row r="12" spans="1:18" x14ac:dyDescent="0.25">
      <c r="A12" s="78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9"/>
      <c r="O12" s="339"/>
      <c r="P12" s="133">
        <f t="shared" si="0"/>
        <v>0</v>
      </c>
      <c r="Q12" s="317"/>
      <c r="R12" s="133">
        <f t="shared" si="1"/>
        <v>0</v>
      </c>
    </row>
    <row r="13" spans="1:18" x14ac:dyDescent="0.25">
      <c r="A13" s="78"/>
      <c r="B13" s="337"/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9"/>
      <c r="O13" s="339"/>
      <c r="P13" s="133">
        <f t="shared" si="0"/>
        <v>0</v>
      </c>
      <c r="Q13" s="317"/>
      <c r="R13" s="133">
        <f t="shared" si="1"/>
        <v>0</v>
      </c>
    </row>
    <row r="14" spans="1:18" x14ac:dyDescent="0.25">
      <c r="A14" s="78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9"/>
      <c r="O14" s="339"/>
      <c r="P14" s="133">
        <f t="shared" si="0"/>
        <v>0</v>
      </c>
      <c r="Q14" s="317"/>
      <c r="R14" s="133">
        <f t="shared" si="1"/>
        <v>0</v>
      </c>
    </row>
    <row r="15" spans="1:18" x14ac:dyDescent="0.25">
      <c r="A15" s="78"/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9"/>
      <c r="O15" s="339"/>
      <c r="P15" s="133">
        <f t="shared" si="0"/>
        <v>0</v>
      </c>
      <c r="Q15" s="317"/>
      <c r="R15" s="133">
        <f t="shared" si="1"/>
        <v>0</v>
      </c>
    </row>
    <row r="16" spans="1:18" x14ac:dyDescent="0.25">
      <c r="A16" s="78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9"/>
      <c r="O16" s="339"/>
      <c r="P16" s="133">
        <f>SUM(B16:O16)</f>
        <v>0</v>
      </c>
      <c r="Q16" s="317"/>
      <c r="R16" s="133">
        <f t="shared" si="1"/>
        <v>0</v>
      </c>
    </row>
  </sheetData>
  <sheetProtection password="CCCB" sheet="1"/>
  <mergeCells count="1">
    <mergeCell ref="A2:F2"/>
  </mergeCells>
  <hyperlinks>
    <hyperlink ref="I2" location="urakkamittausp.!A1" display="etusivu" xr:uid="{00000000-0004-0000-08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734B87D629746B08D1FCFE0C54659" ma:contentTypeVersion="18" ma:contentTypeDescription="Create a new document." ma:contentTypeScope="" ma:versionID="1003fa45ca15b1f959cb1de46548441f">
  <xsd:schema xmlns:xsd="http://www.w3.org/2001/XMLSchema" xmlns:xs="http://www.w3.org/2001/XMLSchema" xmlns:p="http://schemas.microsoft.com/office/2006/metadata/properties" xmlns:ns3="00b1cf68-8861-4a27-8992-742e7cbb7b2f" xmlns:ns4="5729899b-3c46-4275-b25b-98990c177f27" targetNamespace="http://schemas.microsoft.com/office/2006/metadata/properties" ma:root="true" ma:fieldsID="c04608a88b9dcca4bec9b2ff8dc7a04e" ns3:_="" ns4:_="">
    <xsd:import namespace="00b1cf68-8861-4a27-8992-742e7cbb7b2f"/>
    <xsd:import namespace="5729899b-3c46-4275-b25b-98990c177f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1cf68-8861-4a27-8992-742e7cbb7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9899b-3c46-4275-b25b-98990c177f2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b1cf68-8861-4a27-8992-742e7cbb7b2f" xsi:nil="true"/>
  </documentManagement>
</p:properties>
</file>

<file path=customXml/itemProps1.xml><?xml version="1.0" encoding="utf-8"?>
<ds:datastoreItem xmlns:ds="http://schemas.openxmlformats.org/officeDocument/2006/customXml" ds:itemID="{7094AA19-A621-4375-884C-21A52F08A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b1cf68-8861-4a27-8992-742e7cbb7b2f"/>
    <ds:schemaRef ds:uri="5729899b-3c46-4275-b25b-98990c177f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AA4C7D-C5C0-4D74-8535-4A1E199872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28480-5F4F-4108-9257-435165FDB0EA}">
  <ds:schemaRefs>
    <ds:schemaRef ds:uri="http://schemas.microsoft.com/office/2006/documentManagement/types"/>
    <ds:schemaRef ds:uri="00b1cf68-8861-4a27-8992-742e7cbb7b2f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5729899b-3c46-4275-b25b-98990c177f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18</vt:i4>
      </vt:variant>
      <vt:variant>
        <vt:lpstr>Nimetyt alueet</vt:lpstr>
      </vt:variant>
      <vt:variant>
        <vt:i4>37</vt:i4>
      </vt:variant>
    </vt:vector>
  </HeadingPairs>
  <TitlesOfParts>
    <vt:vector size="55" baseType="lpstr">
      <vt:lpstr>urakkamittausp.</vt:lpstr>
      <vt:lpstr>hitsattavat</vt:lpstr>
      <vt:lpstr>kierreliitoksin</vt:lpstr>
      <vt:lpstr>metalliputket puristamalla</vt:lpstr>
      <vt:lpstr>mom 2 kupariputket</vt:lpstr>
      <vt:lpstr>mom2 kupariputket puristamalla</vt:lpstr>
      <vt:lpstr>mom 2 komposiittiputket</vt:lpstr>
      <vt:lpstr>mom 3 taipuisat putket</vt:lpstr>
      <vt:lpstr>Mom.4 valurautaviemärit</vt:lpstr>
      <vt:lpstr>ht viemärit</vt:lpstr>
      <vt:lpstr>mom. 7. muoviputket</vt:lpstr>
      <vt:lpstr>Mom4. lattialämmitys</vt:lpstr>
      <vt:lpstr>urakkatunnit</vt:lpstr>
      <vt:lpstr>Välipohjat</vt:lpstr>
      <vt:lpstr>NHK-muuttuu kesken urakan</vt:lpstr>
      <vt:lpstr>etumieslisä</vt:lpstr>
      <vt:lpstr>jakolista</vt:lpstr>
      <vt:lpstr>Taul1</vt:lpstr>
      <vt:lpstr>astianpesupöydät</vt:lpstr>
      <vt:lpstr>eristyselementit</vt:lpstr>
      <vt:lpstr>etusivu</vt:lpstr>
      <vt:lpstr>hits.teräsputket</vt:lpstr>
      <vt:lpstr>ht.viemärit</vt:lpstr>
      <vt:lpstr>kaatoaltaat</vt:lpstr>
      <vt:lpstr>kalusteet</vt:lpstr>
      <vt:lpstr>kupariputket</vt:lpstr>
      <vt:lpstr>kylpyammeet</vt:lpstr>
      <vt:lpstr>kytkennät</vt:lpstr>
      <vt:lpstr>lattialämmitys</vt:lpstr>
      <vt:lpstr>lauhdevesisäiliöt</vt:lpstr>
      <vt:lpstr>lämminvesikattila</vt:lpstr>
      <vt:lpstr>lämmittimet</vt:lpstr>
      <vt:lpstr>lämmönjakokeskus</vt:lpstr>
      <vt:lpstr>metalliputket</vt:lpstr>
      <vt:lpstr>Mom10muoviputket</vt:lpstr>
      <vt:lpstr>mom4kieppiput.</vt:lpstr>
      <vt:lpstr>normiaikojensumma</vt:lpstr>
      <vt:lpstr>paisuntastia</vt:lpstr>
      <vt:lpstr>patterit</vt:lpstr>
      <vt:lpstr>pumput</vt:lpstr>
      <vt:lpstr>purkutyö</vt:lpstr>
      <vt:lpstr>putkielementit</vt:lpstr>
      <vt:lpstr>rautarakennetyö</vt:lpstr>
      <vt:lpstr>sekoittajat</vt:lpstr>
      <vt:lpstr>suojaputket</vt:lpstr>
      <vt:lpstr>säätöjärjestelmä</vt:lpstr>
      <vt:lpstr>tarkastuskaivo</vt:lpstr>
      <vt:lpstr>urakkamittausp.!Tulostusalue</vt:lpstr>
      <vt:lpstr>urakkatunnit!Tulostusalue</vt:lpstr>
      <vt:lpstr>valurautaputket</vt:lpstr>
      <vt:lpstr>Valurautaset_viemärit</vt:lpstr>
      <vt:lpstr>Valurautaset_viemärit_ja_painemuhviputket</vt:lpstr>
      <vt:lpstr>venttiilikaivot</vt:lpstr>
      <vt:lpstr>vesipostit</vt:lpstr>
      <vt:lpstr>WClaitteet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urakka</dc:title>
  <dc:subject>urakan mittaus</dc:subject>
  <dc:creator>niko.rasanen@rakennusliitto.fi</dc:creator>
  <cp:lastModifiedBy>Niko Räsänen</cp:lastModifiedBy>
  <cp:lastPrinted>2025-09-30T10:53:14Z</cp:lastPrinted>
  <dcterms:created xsi:type="dcterms:W3CDTF">2001-01-28T10:55:50Z</dcterms:created>
  <dcterms:modified xsi:type="dcterms:W3CDTF">2026-04-29T05:22:22Z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0x0101005C3734B87D629746B08D1FCFE0C54659</vt:lpwstr>
  </property>
</Properties>
</file>