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ämäTyökirja"/>
  <mc:AlternateContent xmlns:mc="http://schemas.openxmlformats.org/markup-compatibility/2006">
    <mc:Choice Requires="x15">
      <x15ac:absPath xmlns:x15ac="http://schemas.microsoft.com/office/spreadsheetml/2010/11/ac" url="O:\2025\Maalaus\"/>
    </mc:Choice>
  </mc:AlternateContent>
  <xr:revisionPtr revIDLastSave="0" documentId="8_{33DC4715-21B9-4F68-83AA-21EA55B48D4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tusivu" sheetId="1" r:id="rId1"/>
    <sheet name="Omat tiedot TT1" sheetId="9" r:id="rId2"/>
    <sheet name="Omat tiedot TT2" sheetId="10" r:id="rId3"/>
    <sheet name="Omat tiedot TT3" sheetId="11" r:id="rId4"/>
    <sheet name="Urakkatuntikirja TT1-1" sheetId="19" r:id="rId5"/>
    <sheet name="Urakkatuntikirja TT1-2" sheetId="20" r:id="rId6"/>
    <sheet name="Urakkatuntikirja TT1-3" sheetId="21" r:id="rId7"/>
    <sheet name="Urakka TT 1 yhteensä" sheetId="29" r:id="rId8"/>
    <sheet name="Urakkatuntikirja TT2-1" sheetId="30" r:id="rId9"/>
    <sheet name="Urakkatuntikirja TT2-2" sheetId="31" r:id="rId10"/>
    <sheet name="Urakkatuntikirja TT2-3" sheetId="32" r:id="rId11"/>
    <sheet name="Urakkatuntikirja TT2-4" sheetId="33" r:id="rId12"/>
    <sheet name="Urakkatuntikirja TT2-5" sheetId="34" r:id="rId13"/>
    <sheet name="Urakkatuntikirja TT2-6" sheetId="35" r:id="rId14"/>
    <sheet name="Urakkatuntikirja TT2-7" sheetId="36" r:id="rId15"/>
    <sheet name="Urakkatuntikirja TT2-8" sheetId="37" r:id="rId16"/>
    <sheet name="Urakkatuntikirja TT2-9" sheetId="38" r:id="rId17"/>
    <sheet name="Urakkatuntikirja TT2-10" sheetId="39" r:id="rId18"/>
    <sheet name="Urakka TT2 yhteensä" sheetId="40" r:id="rId19"/>
    <sheet name="Urakkatuntikirja TT3-1" sheetId="41" r:id="rId20"/>
    <sheet name="Urakkatuntikirja TT3-2" sheetId="42" r:id="rId21"/>
    <sheet name="Urakkatuntikirja TT3-3" sheetId="43" r:id="rId22"/>
    <sheet name="Urakkatuntikirja TT3-4" sheetId="44" r:id="rId23"/>
    <sheet name="Urakkatuntikirja TT3-5" sheetId="45" r:id="rId24"/>
    <sheet name="Urakkatuntikirja TT3-6" sheetId="46" r:id="rId25"/>
    <sheet name="Urakkatuntikirja TT3-7" sheetId="47" r:id="rId26"/>
    <sheet name="Urakkatuntikirja TT3-8" sheetId="48" r:id="rId27"/>
    <sheet name="Urakkatuntikirja TT3-9" sheetId="49" r:id="rId28"/>
    <sheet name="Urakkatuntikirja TT3-10" sheetId="50" r:id="rId29"/>
    <sheet name="Urakka TT3 yhteensä" sheetId="51" r:id="rId30"/>
    <sheet name="Urakanjakotaulukko" sheetId="129" r:id="rId31"/>
    <sheet name="Tila 1" sheetId="140" r:id="rId32"/>
    <sheet name="Tila 2" sheetId="141" r:id="rId33"/>
    <sheet name="Tila 3" sheetId="142" r:id="rId34"/>
    <sheet name="Tila 4" sheetId="143" r:id="rId35"/>
    <sheet name="Tila 5" sheetId="144" r:id="rId36"/>
    <sheet name="Kokonaisurakka" sheetId="190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8" i="144" l="1"/>
  <c r="H208" i="144"/>
  <c r="H209" i="144" s="1"/>
  <c r="G30" i="144"/>
  <c r="H30" i="144"/>
  <c r="H208" i="143"/>
  <c r="G30" i="143"/>
  <c r="H30" i="143"/>
  <c r="G208" i="142"/>
  <c r="H208" i="142"/>
  <c r="G208" i="141"/>
  <c r="H208" i="141"/>
  <c r="H209" i="141" s="1"/>
  <c r="H161" i="141"/>
  <c r="E123" i="140"/>
  <c r="E148" i="140"/>
  <c r="E183" i="140"/>
  <c r="C286" i="140"/>
  <c r="E286" i="140"/>
  <c r="E252" i="140"/>
  <c r="E241" i="140"/>
  <c r="E223" i="140"/>
  <c r="E209" i="140"/>
  <c r="H94" i="140" l="1"/>
  <c r="H87" i="140"/>
  <c r="H88" i="140"/>
  <c r="H89" i="140"/>
  <c r="H90" i="140"/>
  <c r="H91" i="140"/>
  <c r="H92" i="140"/>
  <c r="H93" i="140"/>
  <c r="H86" i="140"/>
  <c r="H97" i="140"/>
  <c r="G94" i="144" l="1"/>
  <c r="G93" i="144"/>
  <c r="G92" i="144"/>
  <c r="G91" i="144"/>
  <c r="G94" i="143"/>
  <c r="G93" i="143"/>
  <c r="G92" i="143"/>
  <c r="G91" i="143"/>
  <c r="G94" i="142"/>
  <c r="G93" i="142"/>
  <c r="G92" i="142"/>
  <c r="G91" i="142"/>
  <c r="G94" i="141"/>
  <c r="G93" i="141"/>
  <c r="G92" i="141"/>
  <c r="G91" i="141"/>
  <c r="G94" i="140"/>
  <c r="G93" i="140"/>
  <c r="G92" i="140"/>
  <c r="G91" i="140"/>
  <c r="H94" i="144" l="1"/>
  <c r="H93" i="144"/>
  <c r="H92" i="144"/>
  <c r="H91" i="144"/>
  <c r="H94" i="143"/>
  <c r="H93" i="143"/>
  <c r="H92" i="143"/>
  <c r="H91" i="143"/>
  <c r="H94" i="142"/>
  <c r="H93" i="142"/>
  <c r="H92" i="142"/>
  <c r="H91" i="142"/>
  <c r="H94" i="141"/>
  <c r="H93" i="141"/>
  <c r="H92" i="141"/>
  <c r="H91" i="141"/>
  <c r="H222" i="144" l="1"/>
  <c r="G222" i="144"/>
  <c r="H222" i="143"/>
  <c r="G222" i="143"/>
  <c r="H222" i="142"/>
  <c r="G222" i="142"/>
  <c r="G222" i="141"/>
  <c r="H222" i="141"/>
  <c r="H222" i="140"/>
  <c r="G222" i="140"/>
  <c r="G208" i="140" l="1"/>
  <c r="H208" i="140"/>
  <c r="F30" i="142"/>
  <c r="F30" i="141"/>
  <c r="F30" i="140"/>
  <c r="H30" i="140" s="1"/>
  <c r="G29" i="140"/>
  <c r="G17" i="140"/>
  <c r="H17" i="140"/>
  <c r="G18" i="140"/>
  <c r="H18" i="140"/>
  <c r="G19" i="140"/>
  <c r="H19" i="140"/>
  <c r="G20" i="140"/>
  <c r="H20" i="140"/>
  <c r="G21" i="140"/>
  <c r="H21" i="140"/>
  <c r="G23" i="140"/>
  <c r="H23" i="140"/>
  <c r="G24" i="140"/>
  <c r="H24" i="140"/>
  <c r="G25" i="140"/>
  <c r="H25" i="140"/>
  <c r="G26" i="140"/>
  <c r="H26" i="140"/>
  <c r="G27" i="140"/>
  <c r="H27" i="140"/>
  <c r="H29" i="140"/>
  <c r="E31" i="140"/>
  <c r="G49" i="140"/>
  <c r="H49" i="140"/>
  <c r="G51" i="140"/>
  <c r="H51" i="140"/>
  <c r="G53" i="140"/>
  <c r="H53" i="140"/>
  <c r="G56" i="140"/>
  <c r="H56" i="140"/>
  <c r="G58" i="140"/>
  <c r="H58" i="140"/>
  <c r="G60" i="140"/>
  <c r="H60" i="140"/>
  <c r="G63" i="140"/>
  <c r="H63" i="140"/>
  <c r="G65" i="140"/>
  <c r="H65" i="140"/>
  <c r="G67" i="140"/>
  <c r="H67" i="140"/>
  <c r="G68" i="140"/>
  <c r="H68" i="140"/>
  <c r="G69" i="140"/>
  <c r="H69" i="140"/>
  <c r="E70" i="140"/>
  <c r="G86" i="140"/>
  <c r="G87" i="140"/>
  <c r="G88" i="140"/>
  <c r="G89" i="140"/>
  <c r="G90" i="140"/>
  <c r="G96" i="140"/>
  <c r="H96" i="140"/>
  <c r="G97" i="140"/>
  <c r="G98" i="140"/>
  <c r="H98" i="140"/>
  <c r="G99" i="140"/>
  <c r="H99" i="140"/>
  <c r="G101" i="140"/>
  <c r="H101" i="140"/>
  <c r="G102" i="140"/>
  <c r="H102" i="140"/>
  <c r="G103" i="140"/>
  <c r="H103" i="140"/>
  <c r="G104" i="140"/>
  <c r="H104" i="140"/>
  <c r="G105" i="140"/>
  <c r="H105" i="140"/>
  <c r="G106" i="140"/>
  <c r="H106" i="140"/>
  <c r="G107" i="140"/>
  <c r="H107" i="140"/>
  <c r="G109" i="140"/>
  <c r="H109" i="140"/>
  <c r="G110" i="140"/>
  <c r="H110" i="140"/>
  <c r="G111" i="140"/>
  <c r="H111" i="140"/>
  <c r="G112" i="140"/>
  <c r="H112" i="140"/>
  <c r="G114" i="140"/>
  <c r="H114" i="140"/>
  <c r="G115" i="140"/>
  <c r="H115" i="140"/>
  <c r="G116" i="140"/>
  <c r="H116" i="140"/>
  <c r="G118" i="140"/>
  <c r="H118" i="140"/>
  <c r="G119" i="140"/>
  <c r="H119" i="140"/>
  <c r="G120" i="140"/>
  <c r="H120" i="140"/>
  <c r="G121" i="140"/>
  <c r="H121" i="140"/>
  <c r="G122" i="140"/>
  <c r="H122" i="140"/>
  <c r="G138" i="140"/>
  <c r="H138" i="140"/>
  <c r="G140" i="140"/>
  <c r="H140" i="140"/>
  <c r="G141" i="140"/>
  <c r="H141" i="140"/>
  <c r="G142" i="140"/>
  <c r="H142" i="140"/>
  <c r="G143" i="140"/>
  <c r="H143" i="140"/>
  <c r="G144" i="140"/>
  <c r="H144" i="140"/>
  <c r="G145" i="140"/>
  <c r="H145" i="140"/>
  <c r="G147" i="140"/>
  <c r="H147" i="140"/>
  <c r="G161" i="140"/>
  <c r="H161" i="140"/>
  <c r="G162" i="140"/>
  <c r="H162" i="140"/>
  <c r="G163" i="140"/>
  <c r="H163" i="140"/>
  <c r="G164" i="140"/>
  <c r="H164" i="140"/>
  <c r="G165" i="140"/>
  <c r="H165" i="140"/>
  <c r="G166" i="140"/>
  <c r="H166" i="140"/>
  <c r="G167" i="140"/>
  <c r="H167" i="140"/>
  <c r="G168" i="140"/>
  <c r="H168" i="140"/>
  <c r="G169" i="140"/>
  <c r="H169" i="140"/>
  <c r="G170" i="140"/>
  <c r="H170" i="140"/>
  <c r="G171" i="140"/>
  <c r="H171" i="140"/>
  <c r="G173" i="140"/>
  <c r="H173" i="140"/>
  <c r="G174" i="140"/>
  <c r="H174" i="140"/>
  <c r="G175" i="140"/>
  <c r="H175" i="140"/>
  <c r="G176" i="140"/>
  <c r="H176" i="140"/>
  <c r="G177" i="140"/>
  <c r="H177" i="140"/>
  <c r="G178" i="140"/>
  <c r="H178" i="140"/>
  <c r="G179" i="140"/>
  <c r="H179" i="140"/>
  <c r="G180" i="140"/>
  <c r="H180" i="140"/>
  <c r="G181" i="140"/>
  <c r="H181" i="140"/>
  <c r="G182" i="140"/>
  <c r="H182" i="140"/>
  <c r="G198" i="140"/>
  <c r="H198" i="140"/>
  <c r="G199" i="140"/>
  <c r="H199" i="140"/>
  <c r="G200" i="140"/>
  <c r="H200" i="140"/>
  <c r="G201" i="140"/>
  <c r="H201" i="140"/>
  <c r="G202" i="140"/>
  <c r="H202" i="140"/>
  <c r="G203" i="140"/>
  <c r="H203" i="140"/>
  <c r="G204" i="140"/>
  <c r="H204" i="140"/>
  <c r="G205" i="140"/>
  <c r="H205" i="140"/>
  <c r="G206" i="140"/>
  <c r="H206" i="140"/>
  <c r="G207" i="140"/>
  <c r="H207" i="140"/>
  <c r="G219" i="140"/>
  <c r="H219" i="140"/>
  <c r="G220" i="140"/>
  <c r="H220" i="140"/>
  <c r="H223" i="140" s="1"/>
  <c r="G221" i="140"/>
  <c r="H221" i="140"/>
  <c r="G236" i="140"/>
  <c r="H236" i="140"/>
  <c r="H241" i="140" s="1"/>
  <c r="G237" i="140"/>
  <c r="H237" i="140"/>
  <c r="G238" i="140"/>
  <c r="H238" i="140"/>
  <c r="G239" i="140"/>
  <c r="H239" i="140"/>
  <c r="G240" i="140"/>
  <c r="H240" i="140"/>
  <c r="G250" i="140"/>
  <c r="H250" i="140"/>
  <c r="H252" i="140" s="1"/>
  <c r="G251" i="140"/>
  <c r="H251" i="140"/>
  <c r="G259" i="140"/>
  <c r="H259" i="140"/>
  <c r="G260" i="140"/>
  <c r="H260" i="140"/>
  <c r="E261" i="140"/>
  <c r="G268" i="140"/>
  <c r="H268" i="140"/>
  <c r="E276" i="140"/>
  <c r="E277" i="140"/>
  <c r="E278" i="140"/>
  <c r="E279" i="140"/>
  <c r="E280" i="140"/>
  <c r="E281" i="140"/>
  <c r="E282" i="140"/>
  <c r="E283" i="140"/>
  <c r="E284" i="140"/>
  <c r="E285" i="140"/>
  <c r="E298" i="140"/>
  <c r="K7" i="190" s="1"/>
  <c r="G17" i="141"/>
  <c r="H17" i="141"/>
  <c r="G18" i="141"/>
  <c r="H18" i="141"/>
  <c r="G19" i="141"/>
  <c r="H19" i="141"/>
  <c r="G20" i="141"/>
  <c r="H20" i="141"/>
  <c r="G21" i="141"/>
  <c r="H21" i="141"/>
  <c r="G23" i="141"/>
  <c r="H23" i="141"/>
  <c r="G24" i="141"/>
  <c r="H24" i="141"/>
  <c r="G25" i="141"/>
  <c r="H25" i="141"/>
  <c r="G26" i="141"/>
  <c r="H26" i="141"/>
  <c r="G27" i="141"/>
  <c r="H27" i="141"/>
  <c r="G29" i="141"/>
  <c r="H29" i="141"/>
  <c r="E31" i="141"/>
  <c r="G49" i="141"/>
  <c r="H49" i="141"/>
  <c r="G51" i="141"/>
  <c r="H51" i="141"/>
  <c r="G53" i="141"/>
  <c r="H53" i="141"/>
  <c r="G56" i="141"/>
  <c r="H56" i="141"/>
  <c r="G58" i="141"/>
  <c r="H58" i="141"/>
  <c r="G60" i="141"/>
  <c r="H60" i="141"/>
  <c r="G63" i="141"/>
  <c r="H63" i="141"/>
  <c r="G65" i="141"/>
  <c r="H65" i="141"/>
  <c r="G67" i="141"/>
  <c r="H67" i="141"/>
  <c r="G68" i="141"/>
  <c r="H68" i="141"/>
  <c r="G69" i="141"/>
  <c r="H69" i="141"/>
  <c r="E70" i="141"/>
  <c r="G86" i="141"/>
  <c r="H86" i="141"/>
  <c r="G87" i="141"/>
  <c r="H87" i="141"/>
  <c r="G88" i="141"/>
  <c r="H88" i="141"/>
  <c r="G89" i="141"/>
  <c r="H89" i="141"/>
  <c r="G90" i="141"/>
  <c r="H90" i="141"/>
  <c r="G96" i="141"/>
  <c r="H96" i="141"/>
  <c r="G97" i="141"/>
  <c r="H97" i="141"/>
  <c r="G98" i="141"/>
  <c r="H98" i="141"/>
  <c r="G99" i="141"/>
  <c r="H99" i="141"/>
  <c r="G101" i="141"/>
  <c r="H101" i="141"/>
  <c r="G102" i="141"/>
  <c r="H102" i="141"/>
  <c r="G103" i="141"/>
  <c r="H103" i="141"/>
  <c r="G104" i="141"/>
  <c r="H104" i="141"/>
  <c r="G105" i="141"/>
  <c r="H105" i="141"/>
  <c r="G106" i="141"/>
  <c r="H106" i="141"/>
  <c r="G107" i="141"/>
  <c r="H107" i="141"/>
  <c r="G109" i="141"/>
  <c r="H109" i="141"/>
  <c r="G110" i="141"/>
  <c r="H110" i="141"/>
  <c r="G111" i="141"/>
  <c r="H111" i="141"/>
  <c r="G112" i="141"/>
  <c r="H112" i="141"/>
  <c r="G114" i="141"/>
  <c r="H114" i="141"/>
  <c r="G115" i="141"/>
  <c r="H115" i="141"/>
  <c r="G116" i="141"/>
  <c r="H116" i="141"/>
  <c r="G118" i="141"/>
  <c r="H118" i="141"/>
  <c r="G119" i="141"/>
  <c r="H119" i="141"/>
  <c r="G120" i="141"/>
  <c r="H120" i="141"/>
  <c r="G121" i="141"/>
  <c r="H121" i="141"/>
  <c r="G122" i="141"/>
  <c r="H122" i="141"/>
  <c r="E123" i="141"/>
  <c r="G138" i="141"/>
  <c r="H138" i="141"/>
  <c r="G140" i="141"/>
  <c r="H140" i="141"/>
  <c r="G141" i="141"/>
  <c r="H141" i="141"/>
  <c r="G142" i="141"/>
  <c r="H142" i="141"/>
  <c r="G143" i="141"/>
  <c r="H143" i="141"/>
  <c r="G144" i="141"/>
  <c r="H144" i="141"/>
  <c r="G145" i="141"/>
  <c r="H145" i="141"/>
  <c r="G147" i="141"/>
  <c r="H147" i="141"/>
  <c r="E148" i="141"/>
  <c r="G161" i="141"/>
  <c r="G162" i="141"/>
  <c r="H162" i="141"/>
  <c r="G163" i="141"/>
  <c r="H163" i="141"/>
  <c r="G164" i="141"/>
  <c r="H164" i="141"/>
  <c r="G165" i="141"/>
  <c r="H165" i="141"/>
  <c r="G166" i="141"/>
  <c r="H166" i="141"/>
  <c r="G167" i="141"/>
  <c r="H167" i="141"/>
  <c r="G168" i="141"/>
  <c r="H168" i="141"/>
  <c r="G169" i="141"/>
  <c r="H169" i="141"/>
  <c r="G170" i="141"/>
  <c r="H170" i="141"/>
  <c r="G171" i="141"/>
  <c r="H171" i="141"/>
  <c r="G173" i="141"/>
  <c r="H173" i="141"/>
  <c r="G174" i="141"/>
  <c r="H174" i="141"/>
  <c r="G175" i="141"/>
  <c r="H175" i="141"/>
  <c r="G176" i="141"/>
  <c r="H176" i="141"/>
  <c r="G177" i="141"/>
  <c r="H177" i="141"/>
  <c r="G178" i="141"/>
  <c r="H178" i="141"/>
  <c r="G179" i="141"/>
  <c r="H179" i="141"/>
  <c r="G180" i="141"/>
  <c r="H180" i="141"/>
  <c r="G181" i="141"/>
  <c r="H181" i="141"/>
  <c r="G182" i="141"/>
  <c r="H182" i="141"/>
  <c r="E183" i="141"/>
  <c r="G198" i="141"/>
  <c r="H198" i="141"/>
  <c r="G199" i="141"/>
  <c r="H199" i="141"/>
  <c r="G200" i="141"/>
  <c r="H200" i="141"/>
  <c r="G201" i="141"/>
  <c r="H201" i="141"/>
  <c r="G202" i="141"/>
  <c r="H202" i="141"/>
  <c r="G203" i="141"/>
  <c r="H203" i="141"/>
  <c r="G204" i="141"/>
  <c r="H204" i="141"/>
  <c r="G205" i="141"/>
  <c r="H205" i="141"/>
  <c r="G206" i="141"/>
  <c r="H206" i="141"/>
  <c r="G207" i="141"/>
  <c r="H207" i="141"/>
  <c r="E209" i="141"/>
  <c r="G219" i="141"/>
  <c r="H219" i="141"/>
  <c r="G220" i="141"/>
  <c r="H220" i="141"/>
  <c r="G221" i="141"/>
  <c r="H221" i="141"/>
  <c r="E223" i="141"/>
  <c r="G236" i="141"/>
  <c r="H236" i="141"/>
  <c r="G237" i="141"/>
  <c r="H237" i="141"/>
  <c r="G238" i="141"/>
  <c r="H238" i="141"/>
  <c r="G239" i="141"/>
  <c r="H239" i="141"/>
  <c r="G240" i="141"/>
  <c r="H240" i="141"/>
  <c r="E241" i="141"/>
  <c r="G250" i="141"/>
  <c r="H250" i="141"/>
  <c r="G251" i="141"/>
  <c r="H251" i="141"/>
  <c r="E252" i="141"/>
  <c r="G259" i="141"/>
  <c r="H259" i="141"/>
  <c r="G260" i="141"/>
  <c r="H260" i="141"/>
  <c r="E261" i="141"/>
  <c r="G268" i="141"/>
  <c r="H268" i="141"/>
  <c r="H269" i="141"/>
  <c r="E274" i="141"/>
  <c r="E275" i="141"/>
  <c r="E276" i="141"/>
  <c r="E277" i="141"/>
  <c r="E278" i="141"/>
  <c r="E279" i="141"/>
  <c r="E280" i="141"/>
  <c r="E281" i="141"/>
  <c r="E282" i="141"/>
  <c r="E283" i="141"/>
  <c r="E295" i="141"/>
  <c r="K8" i="190" s="1"/>
  <c r="G295" i="141"/>
  <c r="L8" i="190" s="1"/>
  <c r="G17" i="142"/>
  <c r="H17" i="142"/>
  <c r="G18" i="142"/>
  <c r="H18" i="142"/>
  <c r="G19" i="142"/>
  <c r="H19" i="142"/>
  <c r="G20" i="142"/>
  <c r="H20" i="142"/>
  <c r="G21" i="142"/>
  <c r="H21" i="142"/>
  <c r="G23" i="142"/>
  <c r="H23" i="142"/>
  <c r="G24" i="142"/>
  <c r="H24" i="142"/>
  <c r="G25" i="142"/>
  <c r="H25" i="142"/>
  <c r="G26" i="142"/>
  <c r="H26" i="142"/>
  <c r="G27" i="142"/>
  <c r="H27" i="142"/>
  <c r="G29" i="142"/>
  <c r="H29" i="142"/>
  <c r="E31" i="142"/>
  <c r="G49" i="142"/>
  <c r="H49" i="142"/>
  <c r="G51" i="142"/>
  <c r="H51" i="142"/>
  <c r="G53" i="142"/>
  <c r="H53" i="142"/>
  <c r="G56" i="142"/>
  <c r="H56" i="142"/>
  <c r="G58" i="142"/>
  <c r="H58" i="142"/>
  <c r="G60" i="142"/>
  <c r="H60" i="142"/>
  <c r="G63" i="142"/>
  <c r="H63" i="142"/>
  <c r="G65" i="142"/>
  <c r="H65" i="142"/>
  <c r="G67" i="142"/>
  <c r="H67" i="142"/>
  <c r="G68" i="142"/>
  <c r="H68" i="142"/>
  <c r="G69" i="142"/>
  <c r="H69" i="142"/>
  <c r="E70" i="142"/>
  <c r="H70" i="142"/>
  <c r="G86" i="142"/>
  <c r="H86" i="142"/>
  <c r="G87" i="142"/>
  <c r="H87" i="142"/>
  <c r="G88" i="142"/>
  <c r="H88" i="142"/>
  <c r="G89" i="142"/>
  <c r="H89" i="142"/>
  <c r="G90" i="142"/>
  <c r="H90" i="142"/>
  <c r="G96" i="142"/>
  <c r="H96" i="142"/>
  <c r="G97" i="142"/>
  <c r="H97" i="142"/>
  <c r="G98" i="142"/>
  <c r="H98" i="142"/>
  <c r="G99" i="142"/>
  <c r="H99" i="142"/>
  <c r="G101" i="142"/>
  <c r="H101" i="142"/>
  <c r="G102" i="142"/>
  <c r="H102" i="142"/>
  <c r="G103" i="142"/>
  <c r="H103" i="142"/>
  <c r="G104" i="142"/>
  <c r="H104" i="142"/>
  <c r="G105" i="142"/>
  <c r="H105" i="142"/>
  <c r="G106" i="142"/>
  <c r="H106" i="142"/>
  <c r="G107" i="142"/>
  <c r="H107" i="142"/>
  <c r="G109" i="142"/>
  <c r="H109" i="142"/>
  <c r="G110" i="142"/>
  <c r="H110" i="142"/>
  <c r="G111" i="142"/>
  <c r="H111" i="142"/>
  <c r="G112" i="142"/>
  <c r="H112" i="142"/>
  <c r="G114" i="142"/>
  <c r="H114" i="142"/>
  <c r="G115" i="142"/>
  <c r="H115" i="142"/>
  <c r="G116" i="142"/>
  <c r="H116" i="142"/>
  <c r="G118" i="142"/>
  <c r="H118" i="142"/>
  <c r="G119" i="142"/>
  <c r="H119" i="142"/>
  <c r="G120" i="142"/>
  <c r="H120" i="142"/>
  <c r="G121" i="142"/>
  <c r="H121" i="142"/>
  <c r="G122" i="142"/>
  <c r="H122" i="142"/>
  <c r="E123" i="142"/>
  <c r="G138" i="142"/>
  <c r="H138" i="142"/>
  <c r="G140" i="142"/>
  <c r="H140" i="142"/>
  <c r="G141" i="142"/>
  <c r="H141" i="142"/>
  <c r="G142" i="142"/>
  <c r="H142" i="142"/>
  <c r="G143" i="142"/>
  <c r="H143" i="142"/>
  <c r="G144" i="142"/>
  <c r="H144" i="142"/>
  <c r="G145" i="142"/>
  <c r="H145" i="142"/>
  <c r="G147" i="142"/>
  <c r="H147" i="142"/>
  <c r="E148" i="142"/>
  <c r="G161" i="142"/>
  <c r="H161" i="142"/>
  <c r="G162" i="142"/>
  <c r="H162" i="142"/>
  <c r="G163" i="142"/>
  <c r="H163" i="142"/>
  <c r="G164" i="142"/>
  <c r="H164" i="142"/>
  <c r="G165" i="142"/>
  <c r="H165" i="142"/>
  <c r="G166" i="142"/>
  <c r="H166" i="142"/>
  <c r="G167" i="142"/>
  <c r="H167" i="142"/>
  <c r="G168" i="142"/>
  <c r="H168" i="142"/>
  <c r="G169" i="142"/>
  <c r="H169" i="142"/>
  <c r="G170" i="142"/>
  <c r="H170" i="142"/>
  <c r="G171" i="142"/>
  <c r="H171" i="142"/>
  <c r="G173" i="142"/>
  <c r="H173" i="142"/>
  <c r="G174" i="142"/>
  <c r="H174" i="142"/>
  <c r="G175" i="142"/>
  <c r="H175" i="142"/>
  <c r="G176" i="142"/>
  <c r="H176" i="142"/>
  <c r="G177" i="142"/>
  <c r="H177" i="142"/>
  <c r="G178" i="142"/>
  <c r="H178" i="142"/>
  <c r="G179" i="142"/>
  <c r="H179" i="142"/>
  <c r="G180" i="142"/>
  <c r="H180" i="142"/>
  <c r="G181" i="142"/>
  <c r="H181" i="142"/>
  <c r="G182" i="142"/>
  <c r="H182" i="142"/>
  <c r="E183" i="142"/>
  <c r="G198" i="142"/>
  <c r="H198" i="142"/>
  <c r="G199" i="142"/>
  <c r="H199" i="142"/>
  <c r="G200" i="142"/>
  <c r="H200" i="142"/>
  <c r="G201" i="142"/>
  <c r="H201" i="142"/>
  <c r="G202" i="142"/>
  <c r="H202" i="142"/>
  <c r="G203" i="142"/>
  <c r="H203" i="142"/>
  <c r="G204" i="142"/>
  <c r="H204" i="142"/>
  <c r="G205" i="142"/>
  <c r="H205" i="142"/>
  <c r="G206" i="142"/>
  <c r="H206" i="142"/>
  <c r="G207" i="142"/>
  <c r="H207" i="142"/>
  <c r="E209" i="142"/>
  <c r="G219" i="142"/>
  <c r="H219" i="142"/>
  <c r="G220" i="142"/>
  <c r="H220" i="142"/>
  <c r="G221" i="142"/>
  <c r="H221" i="142"/>
  <c r="E223" i="142"/>
  <c r="G236" i="142"/>
  <c r="H236" i="142"/>
  <c r="G237" i="142"/>
  <c r="H237" i="142"/>
  <c r="G238" i="142"/>
  <c r="H238" i="142"/>
  <c r="G239" i="142"/>
  <c r="H239" i="142"/>
  <c r="G240" i="142"/>
  <c r="H240" i="142"/>
  <c r="E241" i="142"/>
  <c r="G250" i="142"/>
  <c r="H250" i="142"/>
  <c r="G251" i="142"/>
  <c r="H251" i="142"/>
  <c r="E252" i="142"/>
  <c r="G259" i="142"/>
  <c r="H259" i="142"/>
  <c r="G260" i="142"/>
  <c r="H260" i="142"/>
  <c r="H261" i="142" s="1"/>
  <c r="E261" i="142"/>
  <c r="G268" i="142"/>
  <c r="H268" i="142"/>
  <c r="H269" i="142"/>
  <c r="E276" i="142"/>
  <c r="E277" i="142"/>
  <c r="E278" i="142"/>
  <c r="E279" i="142"/>
  <c r="E280" i="142"/>
  <c r="E281" i="142"/>
  <c r="E282" i="142"/>
  <c r="E283" i="142"/>
  <c r="E284" i="142"/>
  <c r="E285" i="142"/>
  <c r="C286" i="142"/>
  <c r="E298" i="142" s="1"/>
  <c r="K9" i="190" s="1"/>
  <c r="G17" i="143"/>
  <c r="H17" i="143"/>
  <c r="G18" i="143"/>
  <c r="H18" i="143"/>
  <c r="G19" i="143"/>
  <c r="H19" i="143"/>
  <c r="G20" i="143"/>
  <c r="H20" i="143"/>
  <c r="G21" i="143"/>
  <c r="H21" i="143"/>
  <c r="G23" i="143"/>
  <c r="H23" i="143"/>
  <c r="G24" i="143"/>
  <c r="H24" i="143"/>
  <c r="G25" i="143"/>
  <c r="H25" i="143"/>
  <c r="G26" i="143"/>
  <c r="H26" i="143"/>
  <c r="G27" i="143"/>
  <c r="H27" i="143"/>
  <c r="G29" i="143"/>
  <c r="H29" i="143"/>
  <c r="E31" i="143"/>
  <c r="G49" i="143"/>
  <c r="H49" i="143"/>
  <c r="G51" i="143"/>
  <c r="H51" i="143"/>
  <c r="G53" i="143"/>
  <c r="H53" i="143"/>
  <c r="G56" i="143"/>
  <c r="H56" i="143"/>
  <c r="G58" i="143"/>
  <c r="H58" i="143"/>
  <c r="G60" i="143"/>
  <c r="H60" i="143"/>
  <c r="G63" i="143"/>
  <c r="H63" i="143"/>
  <c r="G65" i="143"/>
  <c r="H65" i="143"/>
  <c r="G67" i="143"/>
  <c r="H67" i="143"/>
  <c r="G68" i="143"/>
  <c r="H68" i="143"/>
  <c r="G69" i="143"/>
  <c r="H69" i="143"/>
  <c r="E70" i="143"/>
  <c r="G86" i="143"/>
  <c r="H86" i="143"/>
  <c r="G87" i="143"/>
  <c r="H87" i="143"/>
  <c r="G88" i="143"/>
  <c r="H88" i="143"/>
  <c r="G89" i="143"/>
  <c r="H89" i="143"/>
  <c r="G90" i="143"/>
  <c r="G96" i="143"/>
  <c r="H96" i="143"/>
  <c r="G97" i="143"/>
  <c r="H97" i="143"/>
  <c r="G98" i="143"/>
  <c r="H98" i="143"/>
  <c r="G99" i="143"/>
  <c r="H99" i="143"/>
  <c r="G101" i="143"/>
  <c r="H101" i="143"/>
  <c r="G102" i="143"/>
  <c r="H102" i="143"/>
  <c r="G103" i="143"/>
  <c r="H103" i="143"/>
  <c r="G104" i="143"/>
  <c r="H104" i="143"/>
  <c r="G105" i="143"/>
  <c r="H105" i="143"/>
  <c r="G106" i="143"/>
  <c r="H106" i="143"/>
  <c r="G107" i="143"/>
  <c r="H107" i="143"/>
  <c r="G109" i="143"/>
  <c r="H109" i="143"/>
  <c r="G110" i="143"/>
  <c r="H110" i="143"/>
  <c r="G111" i="143"/>
  <c r="H111" i="143"/>
  <c r="G112" i="143"/>
  <c r="H112" i="143"/>
  <c r="G114" i="143"/>
  <c r="H114" i="143"/>
  <c r="G115" i="143"/>
  <c r="H115" i="143"/>
  <c r="G116" i="143"/>
  <c r="H116" i="143"/>
  <c r="G118" i="143"/>
  <c r="H118" i="143"/>
  <c r="G119" i="143"/>
  <c r="H119" i="143"/>
  <c r="G120" i="143"/>
  <c r="H120" i="143"/>
  <c r="G121" i="143"/>
  <c r="H121" i="143"/>
  <c r="G122" i="143"/>
  <c r="H122" i="143"/>
  <c r="E123" i="143"/>
  <c r="G138" i="143"/>
  <c r="H138" i="143"/>
  <c r="G140" i="143"/>
  <c r="H140" i="143"/>
  <c r="G141" i="143"/>
  <c r="H141" i="143"/>
  <c r="G142" i="143"/>
  <c r="H142" i="143"/>
  <c r="G143" i="143"/>
  <c r="H143" i="143"/>
  <c r="G144" i="143"/>
  <c r="H144" i="143"/>
  <c r="G145" i="143"/>
  <c r="H145" i="143"/>
  <c r="G147" i="143"/>
  <c r="H147" i="143"/>
  <c r="E148" i="143"/>
  <c r="G161" i="143"/>
  <c r="H161" i="143"/>
  <c r="G162" i="143"/>
  <c r="H162" i="143"/>
  <c r="G163" i="143"/>
  <c r="H163" i="143"/>
  <c r="G164" i="143"/>
  <c r="H164" i="143"/>
  <c r="G165" i="143"/>
  <c r="H165" i="143"/>
  <c r="G166" i="143"/>
  <c r="H166" i="143"/>
  <c r="G167" i="143"/>
  <c r="H167" i="143"/>
  <c r="G168" i="143"/>
  <c r="H168" i="143"/>
  <c r="G169" i="143"/>
  <c r="H169" i="143"/>
  <c r="G170" i="143"/>
  <c r="H170" i="143"/>
  <c r="G171" i="143"/>
  <c r="H171" i="143"/>
  <c r="G173" i="143"/>
  <c r="H173" i="143"/>
  <c r="G174" i="143"/>
  <c r="H174" i="143"/>
  <c r="G175" i="143"/>
  <c r="H175" i="143"/>
  <c r="G176" i="143"/>
  <c r="H176" i="143"/>
  <c r="G177" i="143"/>
  <c r="H177" i="143"/>
  <c r="G178" i="143"/>
  <c r="H178" i="143"/>
  <c r="G179" i="143"/>
  <c r="H179" i="143"/>
  <c r="G180" i="143"/>
  <c r="H180" i="143"/>
  <c r="G181" i="143"/>
  <c r="H181" i="143"/>
  <c r="G182" i="143"/>
  <c r="H182" i="143"/>
  <c r="E183" i="143"/>
  <c r="G198" i="143"/>
  <c r="H198" i="143"/>
  <c r="G199" i="143"/>
  <c r="H199" i="143"/>
  <c r="G200" i="143"/>
  <c r="H200" i="143"/>
  <c r="G201" i="143"/>
  <c r="H201" i="143"/>
  <c r="G202" i="143"/>
  <c r="H202" i="143"/>
  <c r="G203" i="143"/>
  <c r="H203" i="143"/>
  <c r="G204" i="143"/>
  <c r="H204" i="143"/>
  <c r="G205" i="143"/>
  <c r="H205" i="143"/>
  <c r="G206" i="143"/>
  <c r="H206" i="143"/>
  <c r="G207" i="143"/>
  <c r="H207" i="143"/>
  <c r="E209" i="143"/>
  <c r="G219" i="143"/>
  <c r="H219" i="143"/>
  <c r="G220" i="143"/>
  <c r="H220" i="143"/>
  <c r="G221" i="143"/>
  <c r="H221" i="143"/>
  <c r="E223" i="143"/>
  <c r="G236" i="143"/>
  <c r="H236" i="143"/>
  <c r="G237" i="143"/>
  <c r="H237" i="143"/>
  <c r="G238" i="143"/>
  <c r="H238" i="143"/>
  <c r="G239" i="143"/>
  <c r="H239" i="143"/>
  <c r="G240" i="143"/>
  <c r="H240" i="143"/>
  <c r="E241" i="143"/>
  <c r="G250" i="143"/>
  <c r="H250" i="143"/>
  <c r="G251" i="143"/>
  <c r="H251" i="143"/>
  <c r="E252" i="143"/>
  <c r="H252" i="143"/>
  <c r="G259" i="143"/>
  <c r="H259" i="143"/>
  <c r="G260" i="143"/>
  <c r="H260" i="143"/>
  <c r="E261" i="143"/>
  <c r="G268" i="143"/>
  <c r="H268" i="143"/>
  <c r="H269" i="143"/>
  <c r="E276" i="143"/>
  <c r="E277" i="143"/>
  <c r="E278" i="143"/>
  <c r="E279" i="143"/>
  <c r="E280" i="143"/>
  <c r="E281" i="143"/>
  <c r="E282" i="143"/>
  <c r="E283" i="143"/>
  <c r="E284" i="143"/>
  <c r="E285" i="143"/>
  <c r="C286" i="143"/>
  <c r="E298" i="143" s="1"/>
  <c r="K10" i="190" s="1"/>
  <c r="G17" i="144"/>
  <c r="H17" i="144"/>
  <c r="G18" i="144"/>
  <c r="H18" i="144"/>
  <c r="G19" i="144"/>
  <c r="H19" i="144"/>
  <c r="G20" i="144"/>
  <c r="H20" i="144"/>
  <c r="G21" i="144"/>
  <c r="H21" i="144"/>
  <c r="G23" i="144"/>
  <c r="H23" i="144"/>
  <c r="G24" i="144"/>
  <c r="H24" i="144"/>
  <c r="G25" i="144"/>
  <c r="H25" i="144"/>
  <c r="G26" i="144"/>
  <c r="H26" i="144"/>
  <c r="G27" i="144"/>
  <c r="H27" i="144"/>
  <c r="G29" i="144"/>
  <c r="H29" i="144"/>
  <c r="E31" i="144"/>
  <c r="G49" i="144"/>
  <c r="H49" i="144"/>
  <c r="G51" i="144"/>
  <c r="H51" i="144"/>
  <c r="G53" i="144"/>
  <c r="H53" i="144"/>
  <c r="G56" i="144"/>
  <c r="H56" i="144"/>
  <c r="G58" i="144"/>
  <c r="H58" i="144"/>
  <c r="G60" i="144"/>
  <c r="H60" i="144"/>
  <c r="G63" i="144"/>
  <c r="H63" i="144"/>
  <c r="G65" i="144"/>
  <c r="H65" i="144"/>
  <c r="G67" i="144"/>
  <c r="H67" i="144"/>
  <c r="G68" i="144"/>
  <c r="H68" i="144"/>
  <c r="G69" i="144"/>
  <c r="H69" i="144"/>
  <c r="E70" i="144"/>
  <c r="G86" i="144"/>
  <c r="H86" i="144"/>
  <c r="G87" i="144"/>
  <c r="H87" i="144"/>
  <c r="G88" i="144"/>
  <c r="H88" i="144"/>
  <c r="G89" i="144"/>
  <c r="H89" i="144"/>
  <c r="G90" i="144"/>
  <c r="H90" i="144"/>
  <c r="G96" i="144"/>
  <c r="H96" i="144"/>
  <c r="G97" i="144"/>
  <c r="H97" i="144"/>
  <c r="G98" i="144"/>
  <c r="H98" i="144"/>
  <c r="G99" i="144"/>
  <c r="H99" i="144"/>
  <c r="G101" i="144"/>
  <c r="H101" i="144"/>
  <c r="G102" i="144"/>
  <c r="H102" i="144"/>
  <c r="G103" i="144"/>
  <c r="H103" i="144"/>
  <c r="G104" i="144"/>
  <c r="H104" i="144"/>
  <c r="G105" i="144"/>
  <c r="H105" i="144"/>
  <c r="G106" i="144"/>
  <c r="H106" i="144"/>
  <c r="G107" i="144"/>
  <c r="H107" i="144"/>
  <c r="G109" i="144"/>
  <c r="H109" i="144"/>
  <c r="G110" i="144"/>
  <c r="H110" i="144"/>
  <c r="G111" i="144"/>
  <c r="H111" i="144"/>
  <c r="G112" i="144"/>
  <c r="H112" i="144"/>
  <c r="G114" i="144"/>
  <c r="H114" i="144"/>
  <c r="G115" i="144"/>
  <c r="H115" i="144"/>
  <c r="G116" i="144"/>
  <c r="H116" i="144"/>
  <c r="G118" i="144"/>
  <c r="H118" i="144"/>
  <c r="G119" i="144"/>
  <c r="H119" i="144"/>
  <c r="G120" i="144"/>
  <c r="H120" i="144"/>
  <c r="G121" i="144"/>
  <c r="H121" i="144"/>
  <c r="G122" i="144"/>
  <c r="H122" i="144"/>
  <c r="E123" i="144"/>
  <c r="G138" i="144"/>
  <c r="H138" i="144"/>
  <c r="G140" i="144"/>
  <c r="H140" i="144"/>
  <c r="G141" i="144"/>
  <c r="H141" i="144"/>
  <c r="G142" i="144"/>
  <c r="H142" i="144"/>
  <c r="G143" i="144"/>
  <c r="H143" i="144"/>
  <c r="G144" i="144"/>
  <c r="H144" i="144"/>
  <c r="G145" i="144"/>
  <c r="H145" i="144"/>
  <c r="G147" i="144"/>
  <c r="H147" i="144"/>
  <c r="E148" i="144"/>
  <c r="G161" i="144"/>
  <c r="H161" i="144"/>
  <c r="G162" i="144"/>
  <c r="H162" i="144"/>
  <c r="G163" i="144"/>
  <c r="H163" i="144"/>
  <c r="G164" i="144"/>
  <c r="H164" i="144"/>
  <c r="G165" i="144"/>
  <c r="H165" i="144"/>
  <c r="G166" i="144"/>
  <c r="H166" i="144"/>
  <c r="G167" i="144"/>
  <c r="H167" i="144"/>
  <c r="G168" i="144"/>
  <c r="H168" i="144"/>
  <c r="G169" i="144"/>
  <c r="H169" i="144"/>
  <c r="G170" i="144"/>
  <c r="H170" i="144"/>
  <c r="G171" i="144"/>
  <c r="H171" i="144"/>
  <c r="G173" i="144"/>
  <c r="H173" i="144"/>
  <c r="G174" i="144"/>
  <c r="H174" i="144"/>
  <c r="G175" i="144"/>
  <c r="H175" i="144"/>
  <c r="G176" i="144"/>
  <c r="H176" i="144"/>
  <c r="G177" i="144"/>
  <c r="H177" i="144"/>
  <c r="G178" i="144"/>
  <c r="H178" i="144"/>
  <c r="G179" i="144"/>
  <c r="H179" i="144"/>
  <c r="G180" i="144"/>
  <c r="H180" i="144"/>
  <c r="G181" i="144"/>
  <c r="H181" i="144"/>
  <c r="G182" i="144"/>
  <c r="H182" i="144"/>
  <c r="E183" i="144"/>
  <c r="G198" i="144"/>
  <c r="H198" i="144"/>
  <c r="G199" i="144"/>
  <c r="H199" i="144"/>
  <c r="G200" i="144"/>
  <c r="H200" i="144"/>
  <c r="G201" i="144"/>
  <c r="H201" i="144"/>
  <c r="G202" i="144"/>
  <c r="H202" i="144"/>
  <c r="G203" i="144"/>
  <c r="H203" i="144"/>
  <c r="G204" i="144"/>
  <c r="H204" i="144"/>
  <c r="G205" i="144"/>
  <c r="H205" i="144"/>
  <c r="G206" i="144"/>
  <c r="H206" i="144"/>
  <c r="G207" i="144"/>
  <c r="H207" i="144"/>
  <c r="E209" i="144"/>
  <c r="G219" i="144"/>
  <c r="H219" i="144"/>
  <c r="G220" i="144"/>
  <c r="H220" i="144"/>
  <c r="G221" i="144"/>
  <c r="H221" i="144"/>
  <c r="E223" i="144"/>
  <c r="G236" i="144"/>
  <c r="H236" i="144"/>
  <c r="G237" i="144"/>
  <c r="H237" i="144"/>
  <c r="G238" i="144"/>
  <c r="H238" i="144"/>
  <c r="G239" i="144"/>
  <c r="H239" i="144"/>
  <c r="G240" i="144"/>
  <c r="H240" i="144"/>
  <c r="E241" i="144"/>
  <c r="G250" i="144"/>
  <c r="H250" i="144"/>
  <c r="G251" i="144"/>
  <c r="H251" i="144"/>
  <c r="H252" i="144" s="1"/>
  <c r="E252" i="144"/>
  <c r="G259" i="144"/>
  <c r="H259" i="144"/>
  <c r="G260" i="144"/>
  <c r="H260" i="144"/>
  <c r="E261" i="144"/>
  <c r="G268" i="144"/>
  <c r="H268" i="144"/>
  <c r="H269" i="144"/>
  <c r="E276" i="144"/>
  <c r="E277" i="144"/>
  <c r="E278" i="144"/>
  <c r="E279" i="144"/>
  <c r="E280" i="144"/>
  <c r="E281" i="144"/>
  <c r="E282" i="144"/>
  <c r="E283" i="144"/>
  <c r="E284" i="144"/>
  <c r="E285" i="144"/>
  <c r="C286" i="144"/>
  <c r="E298" i="144" s="1"/>
  <c r="K11" i="190" s="1"/>
  <c r="C17" i="129"/>
  <c r="D17" i="129"/>
  <c r="E17" i="129"/>
  <c r="C18" i="129"/>
  <c r="D18" i="129"/>
  <c r="E18" i="129"/>
  <c r="B5" i="29"/>
  <c r="E13" i="29"/>
  <c r="B16" i="29"/>
  <c r="C16" i="29"/>
  <c r="D16" i="29"/>
  <c r="E16" i="29"/>
  <c r="F16" i="29"/>
  <c r="G16" i="29"/>
  <c r="H16" i="29"/>
  <c r="I16" i="29"/>
  <c r="J16" i="29"/>
  <c r="K16" i="29"/>
  <c r="B17" i="29"/>
  <c r="C17" i="29"/>
  <c r="D17" i="29"/>
  <c r="E17" i="29"/>
  <c r="F17" i="29"/>
  <c r="G17" i="29"/>
  <c r="H17" i="29"/>
  <c r="I17" i="29"/>
  <c r="J17" i="29"/>
  <c r="K17" i="29"/>
  <c r="B5" i="40"/>
  <c r="E13" i="40"/>
  <c r="B16" i="40"/>
  <c r="C16" i="40"/>
  <c r="D16" i="40"/>
  <c r="E16" i="40"/>
  <c r="F16" i="40"/>
  <c r="G16" i="40"/>
  <c r="H16" i="40"/>
  <c r="I16" i="40"/>
  <c r="J16" i="40"/>
  <c r="K16" i="40"/>
  <c r="B17" i="40"/>
  <c r="C17" i="40"/>
  <c r="D17" i="40"/>
  <c r="E17" i="40"/>
  <c r="F17" i="40"/>
  <c r="G17" i="40"/>
  <c r="H17" i="40"/>
  <c r="I17" i="40"/>
  <c r="J17" i="40"/>
  <c r="K17" i="40"/>
  <c r="B5" i="51"/>
  <c r="E13" i="51"/>
  <c r="B16" i="51"/>
  <c r="C16" i="51"/>
  <c r="D16" i="51"/>
  <c r="E16" i="51"/>
  <c r="F16" i="51"/>
  <c r="G16" i="51"/>
  <c r="H16" i="51"/>
  <c r="I16" i="51"/>
  <c r="J16" i="51"/>
  <c r="K16" i="51"/>
  <c r="B17" i="51"/>
  <c r="C17" i="51"/>
  <c r="D17" i="51"/>
  <c r="E17" i="51"/>
  <c r="F17" i="51"/>
  <c r="G17" i="51"/>
  <c r="H17" i="51"/>
  <c r="I17" i="51"/>
  <c r="J17" i="51"/>
  <c r="K17" i="51"/>
  <c r="I10" i="19"/>
  <c r="I11" i="19"/>
  <c r="B10" i="29" s="1"/>
  <c r="I13" i="19"/>
  <c r="I14" i="19"/>
  <c r="I17" i="19"/>
  <c r="I18" i="19"/>
  <c r="I20" i="19"/>
  <c r="I21" i="19"/>
  <c r="H10" i="20"/>
  <c r="C9" i="29" s="1"/>
  <c r="H11" i="20"/>
  <c r="H13" i="20"/>
  <c r="H14" i="20"/>
  <c r="H17" i="20"/>
  <c r="H18" i="20"/>
  <c r="H20" i="20"/>
  <c r="H21" i="20"/>
  <c r="H10" i="21"/>
  <c r="H11" i="21"/>
  <c r="H13" i="21"/>
  <c r="H14" i="21"/>
  <c r="H17" i="21"/>
  <c r="H18" i="21"/>
  <c r="H20" i="21"/>
  <c r="H21" i="21"/>
  <c r="E9" i="29"/>
  <c r="E10" i="29"/>
  <c r="E12" i="29"/>
  <c r="F10" i="29"/>
  <c r="F12" i="29"/>
  <c r="G9" i="29"/>
  <c r="H10" i="29"/>
  <c r="H9" i="29"/>
  <c r="J10" i="29"/>
  <c r="J13" i="29"/>
  <c r="J9" i="29"/>
  <c r="H10" i="30"/>
  <c r="H11" i="30"/>
  <c r="H13" i="30"/>
  <c r="H14" i="30"/>
  <c r="H17" i="30"/>
  <c r="H18" i="30"/>
  <c r="H20" i="30"/>
  <c r="H21" i="30"/>
  <c r="H10" i="39"/>
  <c r="H11" i="39"/>
  <c r="H13" i="39"/>
  <c r="H14" i="39"/>
  <c r="K13" i="40" s="1"/>
  <c r="H17" i="39"/>
  <c r="H18" i="39"/>
  <c r="H22" i="39" s="1"/>
  <c r="H20" i="39"/>
  <c r="K12" i="40" s="1"/>
  <c r="H21" i="39"/>
  <c r="H10" i="31"/>
  <c r="C9" i="40" s="1"/>
  <c r="H11" i="31"/>
  <c r="H13" i="31"/>
  <c r="H14" i="31"/>
  <c r="H17" i="31"/>
  <c r="H18" i="31"/>
  <c r="H20" i="31"/>
  <c r="H21" i="31"/>
  <c r="H10" i="32"/>
  <c r="H11" i="32"/>
  <c r="D10" i="40" s="1"/>
  <c r="H13" i="32"/>
  <c r="H14" i="32"/>
  <c r="D13" i="40" s="1"/>
  <c r="H17" i="32"/>
  <c r="H18" i="32"/>
  <c r="H20" i="32"/>
  <c r="D12" i="40" s="1"/>
  <c r="H21" i="32"/>
  <c r="H10" i="33"/>
  <c r="H11" i="33"/>
  <c r="E10" i="40" s="1"/>
  <c r="H13" i="33"/>
  <c r="H14" i="33"/>
  <c r="H17" i="33"/>
  <c r="H18" i="33"/>
  <c r="H20" i="33"/>
  <c r="H21" i="33"/>
  <c r="H10" i="34"/>
  <c r="H11" i="34"/>
  <c r="H13" i="34"/>
  <c r="H14" i="34"/>
  <c r="H17" i="34"/>
  <c r="H18" i="34"/>
  <c r="H20" i="34"/>
  <c r="H21" i="34"/>
  <c r="H10" i="35"/>
  <c r="H11" i="35"/>
  <c r="G10" i="40" s="1"/>
  <c r="H13" i="35"/>
  <c r="H14" i="35"/>
  <c r="H17" i="35"/>
  <c r="G9" i="40" s="1"/>
  <c r="H18" i="35"/>
  <c r="H20" i="35"/>
  <c r="H21" i="35"/>
  <c r="G13" i="40" s="1"/>
  <c r="H10" i="36"/>
  <c r="H11" i="36"/>
  <c r="H13" i="36"/>
  <c r="H14" i="36"/>
  <c r="H17" i="36"/>
  <c r="H18" i="36"/>
  <c r="H20" i="36"/>
  <c r="H21" i="36"/>
  <c r="H10" i="37"/>
  <c r="H15" i="37" s="1"/>
  <c r="H11" i="37"/>
  <c r="H13" i="37"/>
  <c r="H14" i="37"/>
  <c r="I13" i="40" s="1"/>
  <c r="H17" i="37"/>
  <c r="H18" i="37"/>
  <c r="I10" i="40" s="1"/>
  <c r="H20" i="37"/>
  <c r="H21" i="37"/>
  <c r="H10" i="38"/>
  <c r="H11" i="38"/>
  <c r="H13" i="38"/>
  <c r="H14" i="38"/>
  <c r="H17" i="38"/>
  <c r="H18" i="38"/>
  <c r="H20" i="38"/>
  <c r="H21" i="38"/>
  <c r="H10" i="41"/>
  <c r="H11" i="41"/>
  <c r="H13" i="41"/>
  <c r="H14" i="41"/>
  <c r="H17" i="41"/>
  <c r="H18" i="41"/>
  <c r="B10" i="51" s="1"/>
  <c r="H20" i="41"/>
  <c r="H21" i="41"/>
  <c r="H10" i="50"/>
  <c r="H11" i="50"/>
  <c r="H13" i="50"/>
  <c r="H14" i="50"/>
  <c r="H17" i="50"/>
  <c r="H18" i="50"/>
  <c r="H20" i="50"/>
  <c r="H21" i="50"/>
  <c r="H10" i="42"/>
  <c r="H11" i="42"/>
  <c r="H13" i="42"/>
  <c r="H14" i="42"/>
  <c r="H17" i="42"/>
  <c r="C9" i="51" s="1"/>
  <c r="H18" i="42"/>
  <c r="H20" i="42"/>
  <c r="H21" i="42"/>
  <c r="C13" i="51" s="1"/>
  <c r="H10" i="43"/>
  <c r="D9" i="51" s="1"/>
  <c r="D19" i="51" s="1"/>
  <c r="H11" i="43"/>
  <c r="H13" i="43"/>
  <c r="H14" i="43"/>
  <c r="H17" i="43"/>
  <c r="H18" i="43"/>
  <c r="H20" i="43"/>
  <c r="H21" i="43"/>
  <c r="H10" i="44"/>
  <c r="H11" i="44"/>
  <c r="E10" i="51" s="1"/>
  <c r="H13" i="44"/>
  <c r="H14" i="44"/>
  <c r="H17" i="44"/>
  <c r="H18" i="44"/>
  <c r="H20" i="44"/>
  <c r="H21" i="44"/>
  <c r="H10" i="45"/>
  <c r="H11" i="45"/>
  <c r="F10" i="51" s="1"/>
  <c r="H13" i="45"/>
  <c r="H14" i="45"/>
  <c r="H15" i="45"/>
  <c r="H17" i="45"/>
  <c r="H18" i="45"/>
  <c r="H20" i="45"/>
  <c r="H21" i="45"/>
  <c r="H10" i="46"/>
  <c r="H11" i="46"/>
  <c r="H13" i="46"/>
  <c r="G12" i="51" s="1"/>
  <c r="H14" i="46"/>
  <c r="H17" i="46"/>
  <c r="H18" i="46"/>
  <c r="H20" i="46"/>
  <c r="H21" i="46"/>
  <c r="H10" i="47"/>
  <c r="H11" i="47"/>
  <c r="H13" i="47"/>
  <c r="H14" i="47"/>
  <c r="H13" i="51" s="1"/>
  <c r="H17" i="47"/>
  <c r="H9" i="51" s="1"/>
  <c r="H18" i="47"/>
  <c r="H20" i="47"/>
  <c r="H12" i="51" s="1"/>
  <c r="H21" i="47"/>
  <c r="H10" i="48"/>
  <c r="H11" i="48"/>
  <c r="H13" i="48"/>
  <c r="H14" i="48"/>
  <c r="H17" i="48"/>
  <c r="H18" i="48"/>
  <c r="H20" i="48"/>
  <c r="H21" i="48"/>
  <c r="H10" i="49"/>
  <c r="H11" i="49"/>
  <c r="H13" i="49"/>
  <c r="H14" i="49"/>
  <c r="H17" i="49"/>
  <c r="H18" i="49"/>
  <c r="J10" i="51" s="1"/>
  <c r="H20" i="49"/>
  <c r="J12" i="51" s="1"/>
  <c r="H21" i="49"/>
  <c r="G209" i="144" l="1"/>
  <c r="G209" i="141"/>
  <c r="G31" i="144"/>
  <c r="H241" i="144"/>
  <c r="G31" i="143"/>
  <c r="H209" i="143"/>
  <c r="H209" i="142"/>
  <c r="G209" i="142"/>
  <c r="H70" i="141"/>
  <c r="H261" i="141"/>
  <c r="H261" i="143"/>
  <c r="H269" i="140"/>
  <c r="E294" i="140"/>
  <c r="G7" i="190" s="1"/>
  <c r="H253" i="140"/>
  <c r="G252" i="140"/>
  <c r="G241" i="140"/>
  <c r="H242" i="140"/>
  <c r="H224" i="140"/>
  <c r="G223" i="140"/>
  <c r="H124" i="140"/>
  <c r="H15" i="44"/>
  <c r="C10" i="51"/>
  <c r="H22" i="30"/>
  <c r="H223" i="142"/>
  <c r="H15" i="48"/>
  <c r="F13" i="51"/>
  <c r="H15" i="49"/>
  <c r="H10" i="51"/>
  <c r="H22" i="45"/>
  <c r="H23" i="45" s="1"/>
  <c r="I9" i="40"/>
  <c r="C19" i="29"/>
  <c r="H148" i="143"/>
  <c r="E292" i="143"/>
  <c r="E286" i="142"/>
  <c r="G298" i="142" s="1"/>
  <c r="L9" i="190" s="1"/>
  <c r="K10" i="40"/>
  <c r="H15" i="32"/>
  <c r="H15" i="39"/>
  <c r="H23" i="39" s="1"/>
  <c r="I9" i="29"/>
  <c r="D9" i="29"/>
  <c r="D19" i="29" s="1"/>
  <c r="I22" i="19"/>
  <c r="E286" i="144"/>
  <c r="G298" i="144" s="1"/>
  <c r="L11" i="190" s="1"/>
  <c r="J13" i="51"/>
  <c r="G9" i="51"/>
  <c r="G19" i="51" s="1"/>
  <c r="E12" i="51"/>
  <c r="D12" i="51"/>
  <c r="B13" i="51"/>
  <c r="J13" i="40"/>
  <c r="J18" i="40" s="1"/>
  <c r="H13" i="29"/>
  <c r="H18" i="29" s="1"/>
  <c r="F13" i="29"/>
  <c r="B13" i="29"/>
  <c r="H183" i="142"/>
  <c r="H223" i="141"/>
  <c r="J14" i="51"/>
  <c r="H31" i="144"/>
  <c r="E19" i="29"/>
  <c r="E294" i="143"/>
  <c r="G10" i="190" s="1"/>
  <c r="H22" i="49"/>
  <c r="H23" i="49" s="1"/>
  <c r="J9" i="51"/>
  <c r="J19" i="51" s="1"/>
  <c r="I9" i="51"/>
  <c r="F12" i="51"/>
  <c r="E9" i="51"/>
  <c r="E19" i="51" s="1"/>
  <c r="K9" i="51"/>
  <c r="K19" i="51" s="1"/>
  <c r="J12" i="40"/>
  <c r="F9" i="40"/>
  <c r="D9" i="40"/>
  <c r="D19" i="40" s="1"/>
  <c r="K9" i="40"/>
  <c r="F9" i="29"/>
  <c r="F19" i="29" s="1"/>
  <c r="D13" i="29"/>
  <c r="C13" i="29"/>
  <c r="K13" i="29"/>
  <c r="H261" i="144"/>
  <c r="H223" i="143"/>
  <c r="H241" i="142"/>
  <c r="H31" i="141"/>
  <c r="H293" i="141" s="1"/>
  <c r="E8" i="190" s="1"/>
  <c r="K13" i="51"/>
  <c r="H9" i="40"/>
  <c r="H19" i="40" s="1"/>
  <c r="F13" i="40"/>
  <c r="B12" i="40"/>
  <c r="J12" i="29"/>
  <c r="J14" i="29" s="1"/>
  <c r="I12" i="29"/>
  <c r="H12" i="29"/>
  <c r="G12" i="29"/>
  <c r="D12" i="29"/>
  <c r="C12" i="29"/>
  <c r="L12" i="29" s="1"/>
  <c r="C13" i="129" s="1"/>
  <c r="K12" i="29"/>
  <c r="B12" i="29"/>
  <c r="I19" i="40"/>
  <c r="E296" i="143"/>
  <c r="C10" i="190" s="1"/>
  <c r="H241" i="143"/>
  <c r="H70" i="143"/>
  <c r="H252" i="142"/>
  <c r="H183" i="140"/>
  <c r="H12" i="40"/>
  <c r="K9" i="29"/>
  <c r="K19" i="29" s="1"/>
  <c r="H22" i="47"/>
  <c r="H23" i="47" s="1"/>
  <c r="H15" i="46"/>
  <c r="I12" i="51"/>
  <c r="H15" i="47"/>
  <c r="F9" i="51"/>
  <c r="F19" i="51" s="1"/>
  <c r="D13" i="51"/>
  <c r="H15" i="42"/>
  <c r="K12" i="51"/>
  <c r="H15" i="41"/>
  <c r="J9" i="40"/>
  <c r="J19" i="40" s="1"/>
  <c r="H13" i="40"/>
  <c r="H15" i="35"/>
  <c r="F12" i="40"/>
  <c r="H22" i="33"/>
  <c r="H22" i="31"/>
  <c r="K14" i="40"/>
  <c r="F14" i="29"/>
  <c r="H22" i="20"/>
  <c r="C10" i="29"/>
  <c r="H223" i="144"/>
  <c r="H241" i="141"/>
  <c r="H262" i="143"/>
  <c r="J19" i="29"/>
  <c r="B10" i="40"/>
  <c r="H18" i="51"/>
  <c r="H19" i="51"/>
  <c r="C19" i="40"/>
  <c r="G261" i="143"/>
  <c r="G252" i="143"/>
  <c r="H224" i="143"/>
  <c r="E296" i="140"/>
  <c r="C7" i="190" s="1"/>
  <c r="H31" i="142"/>
  <c r="H296" i="142" s="1"/>
  <c r="E9" i="190" s="1"/>
  <c r="H252" i="141"/>
  <c r="G252" i="141"/>
  <c r="H148" i="140"/>
  <c r="H70" i="140"/>
  <c r="E292" i="140"/>
  <c r="B9" i="51"/>
  <c r="B9" i="29"/>
  <c r="B19" i="29" s="1"/>
  <c r="I15" i="19"/>
  <c r="I23" i="19" s="1"/>
  <c r="F19" i="40"/>
  <c r="G19" i="40"/>
  <c r="I19" i="29"/>
  <c r="G148" i="142"/>
  <c r="H149" i="142"/>
  <c r="G223" i="141"/>
  <c r="H262" i="141"/>
  <c r="H261" i="140"/>
  <c r="H209" i="140"/>
  <c r="G261" i="141"/>
  <c r="H253" i="142"/>
  <c r="G252" i="142"/>
  <c r="G241" i="143"/>
  <c r="H242" i="142"/>
  <c r="G241" i="142"/>
  <c r="H242" i="143"/>
  <c r="G223" i="143"/>
  <c r="H210" i="142"/>
  <c r="H32" i="141"/>
  <c r="H32" i="142"/>
  <c r="G31" i="141"/>
  <c r="G31" i="142"/>
  <c r="I19" i="51"/>
  <c r="C12" i="51"/>
  <c r="C14" i="51" s="1"/>
  <c r="H22" i="42"/>
  <c r="H23" i="42" s="1"/>
  <c r="B12" i="51"/>
  <c r="H22" i="41"/>
  <c r="I12" i="40"/>
  <c r="I14" i="40" s="1"/>
  <c r="H22" i="37"/>
  <c r="H23" i="37" s="1"/>
  <c r="G12" i="40"/>
  <c r="H22" i="35"/>
  <c r="H23" i="35" s="1"/>
  <c r="E12" i="40"/>
  <c r="H70" i="144"/>
  <c r="G241" i="141"/>
  <c r="F18" i="51"/>
  <c r="D10" i="51"/>
  <c r="H15" i="43"/>
  <c r="K10" i="51"/>
  <c r="H15" i="50"/>
  <c r="J10" i="40"/>
  <c r="H15" i="38"/>
  <c r="H10" i="40"/>
  <c r="H15" i="36"/>
  <c r="F10" i="40"/>
  <c r="H15" i="34"/>
  <c r="B9" i="40"/>
  <c r="H15" i="30"/>
  <c r="H19" i="29"/>
  <c r="G19" i="29"/>
  <c r="D10" i="29"/>
  <c r="H15" i="21"/>
  <c r="H123" i="144"/>
  <c r="H123" i="143"/>
  <c r="E18" i="51"/>
  <c r="C19" i="51"/>
  <c r="I18" i="40"/>
  <c r="K18" i="40"/>
  <c r="K19" i="40"/>
  <c r="E18" i="29"/>
  <c r="E14" i="29"/>
  <c r="K10" i="29"/>
  <c r="H253" i="141"/>
  <c r="H224" i="141"/>
  <c r="H123" i="140"/>
  <c r="J18" i="51"/>
  <c r="H14" i="51"/>
  <c r="C12" i="40"/>
  <c r="H15" i="31"/>
  <c r="H23" i="31" s="1"/>
  <c r="H22" i="48"/>
  <c r="H23" i="48" s="1"/>
  <c r="H22" i="46"/>
  <c r="H23" i="46" s="1"/>
  <c r="H22" i="44"/>
  <c r="H23" i="44" s="1"/>
  <c r="H15" i="33"/>
  <c r="H23" i="33" s="1"/>
  <c r="E9" i="40"/>
  <c r="H253" i="143"/>
  <c r="G298" i="140"/>
  <c r="L7" i="190" s="1"/>
  <c r="I10" i="51"/>
  <c r="G10" i="51"/>
  <c r="H22" i="43"/>
  <c r="H22" i="50"/>
  <c r="H22" i="38"/>
  <c r="H22" i="36"/>
  <c r="H22" i="34"/>
  <c r="H22" i="32"/>
  <c r="H23" i="32" s="1"/>
  <c r="C13" i="40"/>
  <c r="I10" i="29"/>
  <c r="G10" i="29"/>
  <c r="H22" i="21"/>
  <c r="H15" i="20"/>
  <c r="H23" i="20" s="1"/>
  <c r="H148" i="144"/>
  <c r="E296" i="144"/>
  <c r="C11" i="190" s="1"/>
  <c r="E292" i="144"/>
  <c r="H242" i="141"/>
  <c r="I13" i="51"/>
  <c r="G13" i="51"/>
  <c r="C10" i="40"/>
  <c r="B13" i="40"/>
  <c r="I13" i="29"/>
  <c r="G13" i="29"/>
  <c r="H183" i="144"/>
  <c r="E294" i="144"/>
  <c r="G11" i="190" s="1"/>
  <c r="E286" i="143"/>
  <c r="G298" i="143" s="1"/>
  <c r="L10" i="190" s="1"/>
  <c r="G261" i="142"/>
  <c r="H183" i="143"/>
  <c r="H31" i="143"/>
  <c r="H148" i="142"/>
  <c r="H123" i="142"/>
  <c r="E294" i="142"/>
  <c r="G9" i="190" s="1"/>
  <c r="E296" i="142"/>
  <c r="C9" i="190" s="1"/>
  <c r="E292" i="142"/>
  <c r="H123" i="141"/>
  <c r="E289" i="141"/>
  <c r="E293" i="141"/>
  <c r="C8" i="190" s="1"/>
  <c r="H183" i="141"/>
  <c r="E291" i="141"/>
  <c r="G8" i="190" s="1"/>
  <c r="H148" i="141"/>
  <c r="H31" i="140"/>
  <c r="G209" i="140"/>
  <c r="G30" i="140"/>
  <c r="G31" i="140" s="1"/>
  <c r="H262" i="140"/>
  <c r="G261" i="140"/>
  <c r="H262" i="142"/>
  <c r="H224" i="142"/>
  <c r="G223" i="142"/>
  <c r="H210" i="140"/>
  <c r="H210" i="141"/>
  <c r="H210" i="143"/>
  <c r="G209" i="143"/>
  <c r="H184" i="142"/>
  <c r="H184" i="141"/>
  <c r="G183" i="143"/>
  <c r="H184" i="143"/>
  <c r="G183" i="141"/>
  <c r="G183" i="142"/>
  <c r="H184" i="140"/>
  <c r="G183" i="140"/>
  <c r="G148" i="143"/>
  <c r="H149" i="143"/>
  <c r="H149" i="140"/>
  <c r="G148" i="140"/>
  <c r="G148" i="141"/>
  <c r="H149" i="141"/>
  <c r="H124" i="141"/>
  <c r="G123" i="141"/>
  <c r="G123" i="142"/>
  <c r="H124" i="142"/>
  <c r="H124" i="143"/>
  <c r="G123" i="143"/>
  <c r="G123" i="140"/>
  <c r="G70" i="143"/>
  <c r="H71" i="143"/>
  <c r="H71" i="142"/>
  <c r="G70" i="142"/>
  <c r="H71" i="141"/>
  <c r="G70" i="141"/>
  <c r="G70" i="140"/>
  <c r="H71" i="140"/>
  <c r="H32" i="143"/>
  <c r="H32" i="140"/>
  <c r="H253" i="144"/>
  <c r="G252" i="144"/>
  <c r="H224" i="144"/>
  <c r="G223" i="144"/>
  <c r="H184" i="144"/>
  <c r="G183" i="144"/>
  <c r="G148" i="144"/>
  <c r="H149" i="144"/>
  <c r="G123" i="144"/>
  <c r="H124" i="144"/>
  <c r="H262" i="144"/>
  <c r="G261" i="144"/>
  <c r="G241" i="144"/>
  <c r="H242" i="144"/>
  <c r="H210" i="144"/>
  <c r="G70" i="144"/>
  <c r="H71" i="144"/>
  <c r="H32" i="144"/>
  <c r="H296" i="144" l="1"/>
  <c r="E11" i="190" s="1"/>
  <c r="N8" i="190"/>
  <c r="D297" i="141"/>
  <c r="Q8" i="190" s="1"/>
  <c r="N7" i="190"/>
  <c r="H296" i="140"/>
  <c r="E7" i="190" s="1"/>
  <c r="D300" i="140"/>
  <c r="Q7" i="190" s="1"/>
  <c r="N10" i="190"/>
  <c r="J18" i="29"/>
  <c r="F18" i="29"/>
  <c r="H14" i="29"/>
  <c r="D18" i="40"/>
  <c r="E14" i="51"/>
  <c r="C18" i="51"/>
  <c r="J14" i="40"/>
  <c r="H23" i="41"/>
  <c r="C14" i="29"/>
  <c r="D14" i="29"/>
  <c r="H23" i="30"/>
  <c r="H23" i="36"/>
  <c r="H23" i="50"/>
  <c r="C18" i="29"/>
  <c r="H292" i="144"/>
  <c r="I14" i="51"/>
  <c r="L10" i="51"/>
  <c r="E11" i="129" s="1"/>
  <c r="E19" i="129" s="1"/>
  <c r="I18" i="51"/>
  <c r="F14" i="51"/>
  <c r="D18" i="29"/>
  <c r="B14" i="40"/>
  <c r="D14" i="40"/>
  <c r="L13" i="29"/>
  <c r="C14" i="129" s="1"/>
  <c r="L13" i="51"/>
  <c r="E14" i="129" s="1"/>
  <c r="G14" i="51"/>
  <c r="L9" i="51"/>
  <c r="E10" i="129" s="1"/>
  <c r="E20" i="129" s="1"/>
  <c r="B14" i="51"/>
  <c r="B19" i="51"/>
  <c r="L19" i="51" s="1"/>
  <c r="B14" i="29"/>
  <c r="B18" i="40"/>
  <c r="L9" i="29"/>
  <c r="C10" i="129" s="1"/>
  <c r="C20" i="129" s="1"/>
  <c r="B18" i="29"/>
  <c r="L19" i="29"/>
  <c r="H294" i="140"/>
  <c r="I7" i="190" s="1"/>
  <c r="G294" i="142"/>
  <c r="H9" i="190" s="1"/>
  <c r="D300" i="143"/>
  <c r="Q10" i="190" s="1"/>
  <c r="G293" i="141"/>
  <c r="D8" i="190" s="1"/>
  <c r="G296" i="142"/>
  <c r="D9" i="190" s="1"/>
  <c r="C14" i="40"/>
  <c r="C18" i="40"/>
  <c r="L10" i="40"/>
  <c r="D11" i="129" s="1"/>
  <c r="D19" i="129" s="1"/>
  <c r="G18" i="51"/>
  <c r="N9" i="190"/>
  <c r="L9" i="40"/>
  <c r="D10" i="129" s="1"/>
  <c r="D20" i="129" s="1"/>
  <c r="B19" i="40"/>
  <c r="L10" i="29"/>
  <c r="C11" i="129" s="1"/>
  <c r="G14" i="40"/>
  <c r="G18" i="40"/>
  <c r="L12" i="51"/>
  <c r="E13" i="129" s="1"/>
  <c r="B18" i="51"/>
  <c r="E19" i="40"/>
  <c r="E18" i="40"/>
  <c r="H23" i="21"/>
  <c r="G292" i="142"/>
  <c r="G291" i="141"/>
  <c r="H8" i="190" s="1"/>
  <c r="H289" i="141"/>
  <c r="G14" i="29"/>
  <c r="G18" i="29"/>
  <c r="F14" i="40"/>
  <c r="F18" i="40"/>
  <c r="D14" i="51"/>
  <c r="D18" i="51"/>
  <c r="G289" i="141"/>
  <c r="L13" i="40"/>
  <c r="D14" i="129" s="1"/>
  <c r="N11" i="190"/>
  <c r="K18" i="29"/>
  <c r="K14" i="29"/>
  <c r="H294" i="143"/>
  <c r="I10" i="190" s="1"/>
  <c r="H294" i="144"/>
  <c r="I11" i="190" s="1"/>
  <c r="H23" i="34"/>
  <c r="H23" i="38"/>
  <c r="H23" i="43"/>
  <c r="D300" i="142"/>
  <c r="Q9" i="190" s="1"/>
  <c r="G294" i="140"/>
  <c r="H7" i="190" s="1"/>
  <c r="G294" i="143"/>
  <c r="H10" i="190" s="1"/>
  <c r="H292" i="140"/>
  <c r="H291" i="141"/>
  <c r="I8" i="190" s="1"/>
  <c r="P8" i="190" s="1"/>
  <c r="H294" i="142"/>
  <c r="I9" i="190" s="1"/>
  <c r="P9" i="190" s="1"/>
  <c r="H292" i="143"/>
  <c r="H296" i="143"/>
  <c r="E10" i="190" s="1"/>
  <c r="H292" i="142"/>
  <c r="I18" i="29"/>
  <c r="I14" i="29"/>
  <c r="L12" i="40"/>
  <c r="D13" i="129" s="1"/>
  <c r="H14" i="40"/>
  <c r="H18" i="40"/>
  <c r="K18" i="51"/>
  <c r="K14" i="51"/>
  <c r="E14" i="40"/>
  <c r="G296" i="140"/>
  <c r="D7" i="190" s="1"/>
  <c r="G292" i="140"/>
  <c r="G292" i="143"/>
  <c r="G296" i="143"/>
  <c r="D10" i="190" s="1"/>
  <c r="G296" i="144"/>
  <c r="D11" i="190" s="1"/>
  <c r="G292" i="144"/>
  <c r="G294" i="144"/>
  <c r="H11" i="190" s="1"/>
  <c r="D300" i="144"/>
  <c r="Q11" i="190" s="1"/>
  <c r="P11" i="190" l="1"/>
  <c r="O8" i="190"/>
  <c r="N13" i="190"/>
  <c r="Q13" i="190"/>
  <c r="F5" i="129" s="1"/>
  <c r="P7" i="190"/>
  <c r="O7" i="190"/>
  <c r="L14" i="40"/>
  <c r="L14" i="29"/>
  <c r="F13" i="129"/>
  <c r="F14" i="129"/>
  <c r="E15" i="129"/>
  <c r="L14" i="51"/>
  <c r="F11" i="129"/>
  <c r="C19" i="129"/>
  <c r="O9" i="190"/>
  <c r="L18" i="29"/>
  <c r="L18" i="40"/>
  <c r="F10" i="129"/>
  <c r="L18" i="51"/>
  <c r="C15" i="129"/>
  <c r="P10" i="190"/>
  <c r="O10" i="190"/>
  <c r="L19" i="40"/>
  <c r="D15" i="129"/>
  <c r="O11" i="190"/>
  <c r="P13" i="190" l="1"/>
  <c r="O13" i="190"/>
  <c r="F19" i="129"/>
  <c r="C22" i="129"/>
  <c r="C21" i="129" s="1"/>
  <c r="F22" i="129"/>
  <c r="F15" i="129"/>
  <c r="E22" i="129" l="1"/>
  <c r="E21" i="129" s="1"/>
  <c r="D22" i="129"/>
  <c r="D21" i="1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34" authorId="0" shapeId="0" xr:uid="{00000000-0006-0000-0000-000001000000}">
      <text>
        <r>
          <rPr>
            <b/>
            <sz val="8"/>
            <color indexed="8"/>
            <rFont val="Times New Roman"/>
            <family val="1"/>
          </rPr>
          <t xml:space="preserve">Asunto / Tilakohtaisesti tehdyt neliöt ja hinnat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1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1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1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1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1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1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2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2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2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2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2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2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3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3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3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3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3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3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4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4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4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4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4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4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5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5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5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5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5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5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6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6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6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6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6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6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7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7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7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7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7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7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8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8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8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8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8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8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9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9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9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9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9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9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A8" authorId="0" shapeId="0" xr:uid="{00000000-0006-0000-1A00-000001000000}">
      <text>
        <r>
          <rPr>
            <b/>
            <sz val="8"/>
            <color indexed="8"/>
            <rFont val="Times New Roman"/>
            <family val="1"/>
          </rPr>
          <t>Jakson tiedot siirtyvät työntekijän 
urakkatuntikirjoista 1-10</t>
        </r>
      </text>
    </comment>
    <comment ref="A14" authorId="0" shapeId="0" xr:uid="{00000000-0006-0000-1A00-000002000000}">
      <text>
        <r>
          <rPr>
            <b/>
            <sz val="8"/>
            <color indexed="8"/>
            <rFont val="Times New Roman"/>
            <family val="1"/>
          </rPr>
          <t xml:space="preserve">Tunnit yht. sisältää ylitöiden vaikutuksen tunteina.
</t>
        </r>
      </text>
    </comment>
    <comment ref="A16" authorId="0" shapeId="0" xr:uid="{00000000-0006-0000-1A00-000003000000}">
      <text>
        <r>
          <rPr>
            <b/>
            <sz val="8"/>
            <color indexed="8"/>
            <rFont val="Times New Roman"/>
            <family val="1"/>
          </rPr>
          <t xml:space="preserve">Täytä omat tiedot!
Ennakon summa on määritetty siellä
</t>
        </r>
      </text>
    </comment>
    <comment ref="A17" authorId="0" shapeId="0" xr:uid="{00000000-0006-0000-1A00-000004000000}">
      <text>
        <r>
          <rPr>
            <b/>
            <sz val="8"/>
            <color indexed="8"/>
            <rFont val="Times New Roman"/>
            <family val="1"/>
          </rPr>
          <t xml:space="preserve">Muistithan täyttää omat tiedot!
Tieto haetaan automaattisesti omista tiedoista.
</t>
        </r>
      </text>
    </comment>
    <comment ref="A18" authorId="0" shapeId="0" xr:uid="{00000000-0006-0000-1A00-000005000000}">
      <text>
        <r>
          <rPr>
            <b/>
            <sz val="8"/>
            <color indexed="8"/>
            <rFont val="Times New Roman"/>
            <family val="1"/>
          </rPr>
          <t xml:space="preserve">Maksettava palkka ennen palkasta pidätettäviä eriä.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9" authorId="0" shapeId="0" xr:uid="{00000000-0006-0000-0200-000001000000}">
      <text>
        <r>
          <rPr>
            <b/>
            <sz val="8"/>
            <color indexed="8"/>
            <rFont val="Times New Roman"/>
            <family val="1"/>
          </rPr>
          <t xml:space="preserve">Syötä tähän tuntipalkkasi suuruus
</t>
        </r>
      </text>
    </comment>
    <comment ref="B11" authorId="0" shapeId="0" xr:uid="{00000000-0006-0000-0200-000002000000}">
      <text>
        <r>
          <rPr>
            <b/>
            <sz val="8"/>
            <color indexed="8"/>
            <rFont val="Times New Roman"/>
            <family val="1"/>
          </rPr>
          <t xml:space="preserve">Ulosmaksun määrä
</t>
        </r>
        <r>
          <rPr>
            <sz val="8"/>
            <color indexed="8"/>
            <rFont val="Times New Roman"/>
            <family val="1"/>
          </rPr>
          <t>urakan aikana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B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B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B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B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B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B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C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C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C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C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C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C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D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D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D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D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D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D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E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E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E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E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E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E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F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F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F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F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F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F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20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20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20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20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20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20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21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21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21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21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21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21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22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22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22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22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22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22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23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23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23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23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23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23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24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24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24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24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24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24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5" authorId="0" shapeId="0" xr:uid="{00000000-0006-0000-0300-000001000000}">
      <text>
        <r>
          <rPr>
            <b/>
            <sz val="8"/>
            <color indexed="8"/>
            <rFont val="Times New Roman"/>
            <family val="1"/>
          </rPr>
          <t xml:space="preserve">Syötä tähän tuntipalkkasi suuruus
</t>
        </r>
      </text>
    </comment>
    <comment ref="B17" authorId="0" shapeId="0" xr:uid="{00000000-0006-0000-0300-000002000000}">
      <text>
        <r>
          <rPr>
            <b/>
            <sz val="8"/>
            <color indexed="8"/>
            <rFont val="Times New Roman"/>
            <family val="1"/>
          </rPr>
          <t xml:space="preserve">Ulosmaksun määrä
</t>
        </r>
        <r>
          <rPr>
            <sz val="8"/>
            <color indexed="8"/>
            <rFont val="Times New Roman"/>
            <family val="1"/>
          </rPr>
          <t>urakan aikana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A8" authorId="0" shapeId="0" xr:uid="{00000000-0006-0000-2500-000001000000}">
      <text>
        <r>
          <rPr>
            <b/>
            <sz val="8"/>
            <color indexed="8"/>
            <rFont val="Times New Roman"/>
            <family val="1"/>
          </rPr>
          <t>Jakson tiedot siirtyvät työntekijän 
urakkatuntikirjoista 1-10</t>
        </r>
      </text>
    </comment>
    <comment ref="A14" authorId="0" shapeId="0" xr:uid="{00000000-0006-0000-2500-000002000000}">
      <text>
        <r>
          <rPr>
            <b/>
            <sz val="8"/>
            <color indexed="8"/>
            <rFont val="Times New Roman"/>
            <family val="1"/>
          </rPr>
          <t xml:space="preserve">Tunnit yht. sisältää ylitöiden vaikutuksen tunteina.
</t>
        </r>
      </text>
    </comment>
    <comment ref="A16" authorId="0" shapeId="0" xr:uid="{00000000-0006-0000-2500-000003000000}">
      <text>
        <r>
          <rPr>
            <b/>
            <sz val="8"/>
            <color indexed="8"/>
            <rFont val="Times New Roman"/>
            <family val="1"/>
          </rPr>
          <t xml:space="preserve">Täytä omat tiedot!
Ennakon summa on määritetty siellä
</t>
        </r>
      </text>
    </comment>
    <comment ref="A17" authorId="0" shapeId="0" xr:uid="{00000000-0006-0000-2500-000004000000}">
      <text>
        <r>
          <rPr>
            <b/>
            <sz val="8"/>
            <color indexed="8"/>
            <rFont val="Times New Roman"/>
            <family val="1"/>
          </rPr>
          <t xml:space="preserve">Muistithan täyttää omat tiedot!
Tieto haetaan automaattisesti omista tiedoista.
</t>
        </r>
      </text>
    </comment>
    <comment ref="A18" authorId="0" shapeId="0" xr:uid="{00000000-0006-0000-2500-000005000000}">
      <text>
        <r>
          <rPr>
            <b/>
            <sz val="8"/>
            <color indexed="8"/>
            <rFont val="Times New Roman"/>
            <family val="1"/>
          </rPr>
          <t xml:space="preserve">Maksettava palkka ennen palkasta pidätettäviä eriä.
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8" authorId="0" shapeId="0" xr:uid="{00000000-0006-0000-2600-000001000000}">
      <text>
        <r>
          <rPr>
            <b/>
            <sz val="8"/>
            <color indexed="8"/>
            <rFont val="Times New Roman"/>
            <family val="1"/>
          </rPr>
          <t>Jakson tiedot siirtyvät työntekijän 
urakkatuntikirjoista 1-10</t>
        </r>
      </text>
    </comment>
    <comment ref="B15" authorId="0" shapeId="0" xr:uid="{00000000-0006-0000-2600-000002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ylityön vaikutuksen tunteina.
</t>
        </r>
      </text>
    </comment>
    <comment ref="B17" authorId="0" shapeId="0" xr:uid="{00000000-0006-0000-2600-000003000000}">
      <text>
        <r>
          <rPr>
            <b/>
            <sz val="8"/>
            <color indexed="8"/>
            <rFont val="Times New Roman"/>
            <family val="1"/>
          </rPr>
          <t xml:space="preserve">Täytä omat tiedot!
Ennakon summa on määritetty siellä
</t>
        </r>
      </text>
    </comment>
    <comment ref="B18" authorId="0" shapeId="0" xr:uid="{00000000-0006-0000-2600-000004000000}">
      <text>
        <r>
          <rPr>
            <b/>
            <sz val="8"/>
            <color indexed="8"/>
            <rFont val="Times New Roman"/>
            <family val="1"/>
          </rPr>
          <t xml:space="preserve">Muistithan täyttää omat tiedot!
Tieto haetaan automaattisesti omista tiedoista.
</t>
        </r>
      </text>
    </comment>
    <comment ref="B19" authorId="0" shapeId="0" xr:uid="{00000000-0006-0000-2600-000005000000}">
      <text>
        <r>
          <rPr>
            <b/>
            <sz val="8"/>
            <color indexed="8"/>
            <rFont val="Times New Roman"/>
            <family val="1"/>
          </rPr>
          <t xml:space="preserve">Maksettava palkka ennen palkasta pidätettäviä eriä.
</t>
        </r>
      </text>
    </comment>
    <comment ref="B20" authorId="0" shapeId="0" xr:uid="{00000000-0006-0000-2600-000006000000}">
      <text>
        <r>
          <rPr>
            <b/>
            <sz val="8"/>
            <color indexed="8"/>
            <rFont val="Times New Roman"/>
            <family val="1"/>
          </rPr>
          <t>Työntekijän osuus yhteisestä urakasta.
Syötä summana esim. 2000 (euroa) eikä osuutena esim. 20%.</t>
        </r>
      </text>
    </comment>
    <comment ref="B21" authorId="0" shapeId="0" xr:uid="{00000000-0006-0000-2600-000007000000}">
      <text>
        <r>
          <rPr>
            <b/>
            <sz val="8"/>
            <color indexed="8"/>
            <rFont val="Times New Roman"/>
            <family val="1"/>
          </rPr>
          <t xml:space="preserve">Urakkasummasta jäljelle jäävä osa tähän asti maksettujen jälkeen.
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D2" authorId="0" shapeId="0" xr:uid="{00000000-0006-0000-2700-000001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
</t>
        </r>
      </text>
    </comment>
    <comment ref="A12" authorId="0" shapeId="0" xr:uid="{00000000-0006-0000-2700-00000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6" authorId="0" shapeId="0" xr:uid="{00000000-0006-0000-2700-00000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" authorId="0" shapeId="0" xr:uid="{00000000-0006-0000-2700-00000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" authorId="0" shapeId="0" xr:uid="{00000000-0006-0000-2700-00000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" authorId="0" shapeId="0" xr:uid="{00000000-0006-0000-2700-00000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46" authorId="0" shapeId="0" xr:uid="{00000000-0006-0000-2700-000007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46" authorId="0" shapeId="0" xr:uid="{00000000-0006-0000-2700-000008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46" authorId="0" shapeId="0" xr:uid="{00000000-0006-0000-2700-000009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46" authorId="0" shapeId="0" xr:uid="{00000000-0006-0000-2700-00000A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81" authorId="0" shapeId="0" xr:uid="{00000000-0006-0000-2700-00000B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84" authorId="0" shapeId="0" xr:uid="{00000000-0006-0000-2700-00000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84" authorId="0" shapeId="0" xr:uid="{00000000-0006-0000-2700-00000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84" authorId="0" shapeId="0" xr:uid="{00000000-0006-0000-2700-00000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84" authorId="0" shapeId="0" xr:uid="{00000000-0006-0000-2700-00000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34" authorId="0" shapeId="0" xr:uid="{00000000-0006-0000-2700-000010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37" authorId="0" shapeId="0" xr:uid="{00000000-0006-0000-2700-000011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37" authorId="0" shapeId="0" xr:uid="{00000000-0006-0000-2700-000012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37" authorId="0" shapeId="0" xr:uid="{00000000-0006-0000-2700-000013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37" authorId="0" shapeId="0" xr:uid="{00000000-0006-0000-2700-000014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160" authorId="0" shapeId="0" xr:uid="{00000000-0006-0000-2700-000015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0" authorId="0" shapeId="0" xr:uid="{00000000-0006-0000-2700-000016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0" authorId="0" shapeId="0" xr:uid="{00000000-0006-0000-2700-000017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0" authorId="0" shapeId="0" xr:uid="{00000000-0006-0000-2700-000018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94" authorId="0" shapeId="0" xr:uid="{00000000-0006-0000-2700-000019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97" authorId="0" shapeId="0" xr:uid="{00000000-0006-0000-2700-00001A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97" authorId="0" shapeId="0" xr:uid="{00000000-0006-0000-2700-00001B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97" authorId="0" shapeId="0" xr:uid="{00000000-0006-0000-2700-00001C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97" authorId="0" shapeId="0" xr:uid="{00000000-0006-0000-2700-00001D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18" authorId="0" shapeId="0" xr:uid="{00000000-0006-0000-2700-00001E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18" authorId="0" shapeId="0" xr:uid="{00000000-0006-0000-2700-00001F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18" authorId="0" shapeId="0" xr:uid="{00000000-0006-0000-2700-000020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18" authorId="0" shapeId="0" xr:uid="{00000000-0006-0000-2700-000021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32" authorId="0" shapeId="0" xr:uid="{00000000-0006-0000-2700-00002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35" authorId="0" shapeId="0" xr:uid="{00000000-0006-0000-2700-00002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35" authorId="0" shapeId="0" xr:uid="{00000000-0006-0000-2700-00002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35" authorId="0" shapeId="0" xr:uid="{00000000-0006-0000-2700-00002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35" authorId="0" shapeId="0" xr:uid="{00000000-0006-0000-2700-00002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46" authorId="0" shapeId="0" xr:uid="{00000000-0006-0000-2700-000027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49" authorId="0" shapeId="0" xr:uid="{00000000-0006-0000-2700-000028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49" authorId="0" shapeId="0" xr:uid="{00000000-0006-0000-2700-000029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49" authorId="0" shapeId="0" xr:uid="{00000000-0006-0000-2700-00002A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49" authorId="0" shapeId="0" xr:uid="{00000000-0006-0000-2700-00002B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58" authorId="0" shapeId="0" xr:uid="{00000000-0006-0000-2700-00002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58" authorId="0" shapeId="0" xr:uid="{00000000-0006-0000-2700-00002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58" authorId="0" shapeId="0" xr:uid="{00000000-0006-0000-2700-00002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58" authorId="0" shapeId="0" xr:uid="{00000000-0006-0000-2700-00002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67" authorId="0" shapeId="0" xr:uid="{00000000-0006-0000-2700-000030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67" authorId="0" shapeId="0" xr:uid="{00000000-0006-0000-2700-000031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67" authorId="0" shapeId="0" xr:uid="{00000000-0006-0000-2700-000032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67" authorId="0" shapeId="0" xr:uid="{00000000-0006-0000-2700-000033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B274" authorId="0" shapeId="0" xr:uid="{00000000-0006-0000-2700-000034000000}">
      <text>
        <r>
          <rPr>
            <sz val="8"/>
            <color indexed="8"/>
            <rFont val="Times New Roman"/>
            <family val="1"/>
          </rPr>
          <t>Syötä tähän hinnoittelemattomat 
työt.</t>
        </r>
      </text>
    </comment>
    <comment ref="B290" authorId="0" shapeId="0" xr:uid="{00000000-0006-0000-2700-000035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 
</t>
        </r>
      </text>
    </comment>
    <comment ref="B292" authorId="0" shapeId="0" xr:uid="{00000000-0006-0000-2700-000036000000}">
      <text>
        <r>
          <rPr>
            <b/>
            <sz val="8"/>
            <color indexed="8"/>
            <rFont val="Times New Roman"/>
            <family val="1"/>
          </rPr>
          <t xml:space="preserve">Ei sisällä poikkeustöitä
</t>
        </r>
      </text>
    </comment>
    <comment ref="B300" authorId="0" shapeId="0" xr:uid="{00000000-0006-0000-2700-000037000000}">
      <text>
        <r>
          <rPr>
            <b/>
            <sz val="8"/>
            <color indexed="8"/>
            <rFont val="Times New Roman"/>
            <family val="1"/>
          </rPr>
          <t>Sisältää kaikki työt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D2" authorId="0" shapeId="0" xr:uid="{00000000-0006-0000-2800-000001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
</t>
        </r>
      </text>
    </comment>
    <comment ref="A12" authorId="0" shapeId="0" xr:uid="{00000000-0006-0000-2800-00000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6" authorId="0" shapeId="0" xr:uid="{00000000-0006-0000-2800-00000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" authorId="0" shapeId="0" xr:uid="{00000000-0006-0000-2800-00000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" authorId="0" shapeId="0" xr:uid="{00000000-0006-0000-2800-00000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" authorId="0" shapeId="0" xr:uid="{00000000-0006-0000-2800-00000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46" authorId="0" shapeId="0" xr:uid="{00000000-0006-0000-2800-000007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46" authorId="0" shapeId="0" xr:uid="{00000000-0006-0000-2800-000008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46" authorId="0" shapeId="0" xr:uid="{00000000-0006-0000-2800-000009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46" authorId="0" shapeId="0" xr:uid="{00000000-0006-0000-2800-00000A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81" authorId="0" shapeId="0" xr:uid="{00000000-0006-0000-2800-00000B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84" authorId="0" shapeId="0" xr:uid="{00000000-0006-0000-2800-00000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84" authorId="0" shapeId="0" xr:uid="{00000000-0006-0000-2800-00000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84" authorId="0" shapeId="0" xr:uid="{00000000-0006-0000-2800-00000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84" authorId="0" shapeId="0" xr:uid="{00000000-0006-0000-2800-00000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34" authorId="0" shapeId="0" xr:uid="{00000000-0006-0000-2800-000010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37" authorId="0" shapeId="0" xr:uid="{00000000-0006-0000-2800-000011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37" authorId="0" shapeId="0" xr:uid="{00000000-0006-0000-2800-000012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37" authorId="0" shapeId="0" xr:uid="{00000000-0006-0000-2800-000013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37" authorId="0" shapeId="0" xr:uid="{00000000-0006-0000-2800-000014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160" authorId="0" shapeId="0" xr:uid="{00000000-0006-0000-2800-000015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0" authorId="0" shapeId="0" xr:uid="{00000000-0006-0000-2800-000016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0" authorId="0" shapeId="0" xr:uid="{00000000-0006-0000-2800-000017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0" authorId="0" shapeId="0" xr:uid="{00000000-0006-0000-2800-000018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94" authorId="0" shapeId="0" xr:uid="{00000000-0006-0000-2800-000019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97" authorId="0" shapeId="0" xr:uid="{00000000-0006-0000-2800-00001A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97" authorId="0" shapeId="0" xr:uid="{00000000-0006-0000-2800-00001B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97" authorId="0" shapeId="0" xr:uid="{00000000-0006-0000-2800-00001C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97" authorId="0" shapeId="0" xr:uid="{00000000-0006-0000-2800-00001D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18" authorId="0" shapeId="0" xr:uid="{00000000-0006-0000-2800-00001E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18" authorId="0" shapeId="0" xr:uid="{00000000-0006-0000-2800-00001F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18" authorId="0" shapeId="0" xr:uid="{00000000-0006-0000-2800-000020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18" authorId="0" shapeId="0" xr:uid="{00000000-0006-0000-2800-000021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32" authorId="0" shapeId="0" xr:uid="{00000000-0006-0000-2800-00002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35" authorId="0" shapeId="0" xr:uid="{00000000-0006-0000-2800-00002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35" authorId="0" shapeId="0" xr:uid="{00000000-0006-0000-2800-00002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35" authorId="0" shapeId="0" xr:uid="{00000000-0006-0000-2800-00002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35" authorId="0" shapeId="0" xr:uid="{00000000-0006-0000-2800-00002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46" authorId="0" shapeId="0" xr:uid="{00000000-0006-0000-2800-000027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49" authorId="0" shapeId="0" xr:uid="{00000000-0006-0000-2800-000028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49" authorId="0" shapeId="0" xr:uid="{00000000-0006-0000-2800-000029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49" authorId="0" shapeId="0" xr:uid="{00000000-0006-0000-2800-00002A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49" authorId="0" shapeId="0" xr:uid="{00000000-0006-0000-2800-00002B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58" authorId="0" shapeId="0" xr:uid="{00000000-0006-0000-2800-00002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58" authorId="0" shapeId="0" xr:uid="{00000000-0006-0000-2800-00002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58" authorId="0" shapeId="0" xr:uid="{00000000-0006-0000-2800-00002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58" authorId="0" shapeId="0" xr:uid="{00000000-0006-0000-2800-00002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67" authorId="0" shapeId="0" xr:uid="{00000000-0006-0000-2800-000030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67" authorId="0" shapeId="0" xr:uid="{00000000-0006-0000-2800-000031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67" authorId="0" shapeId="0" xr:uid="{00000000-0006-0000-2800-000032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67" authorId="0" shapeId="0" xr:uid="{00000000-0006-0000-2800-000033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B272" authorId="0" shapeId="0" xr:uid="{00000000-0006-0000-2800-000034000000}">
      <text>
        <r>
          <rPr>
            <sz val="8"/>
            <color indexed="8"/>
            <rFont val="Times New Roman"/>
            <family val="1"/>
          </rPr>
          <t>Syötä tähän hinnoittelemattomat 
työt.</t>
        </r>
      </text>
    </comment>
    <comment ref="B287" authorId="0" shapeId="0" xr:uid="{00000000-0006-0000-2800-000035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 
</t>
        </r>
      </text>
    </comment>
    <comment ref="B289" authorId="0" shapeId="0" xr:uid="{00000000-0006-0000-2800-000036000000}">
      <text>
        <r>
          <rPr>
            <b/>
            <sz val="8"/>
            <color indexed="8"/>
            <rFont val="Times New Roman"/>
            <family val="1"/>
          </rPr>
          <t xml:space="preserve">Ei sisällä poikkeustöitä
</t>
        </r>
      </text>
    </comment>
    <comment ref="B297" authorId="0" shapeId="0" xr:uid="{00000000-0006-0000-2800-000037000000}">
      <text>
        <r>
          <rPr>
            <b/>
            <sz val="8"/>
            <color indexed="8"/>
            <rFont val="Times New Roman"/>
            <family val="1"/>
          </rPr>
          <t>Sisältää kaikki työt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D2" authorId="0" shapeId="0" xr:uid="{00000000-0006-0000-2900-000001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
</t>
        </r>
      </text>
    </comment>
    <comment ref="A12" authorId="0" shapeId="0" xr:uid="{00000000-0006-0000-2900-00000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6" authorId="0" shapeId="0" xr:uid="{00000000-0006-0000-2900-00000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" authorId="0" shapeId="0" xr:uid="{00000000-0006-0000-2900-00000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" authorId="0" shapeId="0" xr:uid="{00000000-0006-0000-2900-00000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" authorId="0" shapeId="0" xr:uid="{00000000-0006-0000-2900-00000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46" authorId="0" shapeId="0" xr:uid="{00000000-0006-0000-2900-000007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46" authorId="0" shapeId="0" xr:uid="{00000000-0006-0000-2900-000008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46" authorId="0" shapeId="0" xr:uid="{00000000-0006-0000-2900-000009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46" authorId="0" shapeId="0" xr:uid="{00000000-0006-0000-2900-00000A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81" authorId="0" shapeId="0" xr:uid="{00000000-0006-0000-2900-00000B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84" authorId="0" shapeId="0" xr:uid="{00000000-0006-0000-2900-00000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84" authorId="0" shapeId="0" xr:uid="{00000000-0006-0000-2900-00000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84" authorId="0" shapeId="0" xr:uid="{00000000-0006-0000-2900-00000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84" authorId="0" shapeId="0" xr:uid="{00000000-0006-0000-2900-00000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34" authorId="0" shapeId="0" xr:uid="{00000000-0006-0000-2900-000010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37" authorId="0" shapeId="0" xr:uid="{00000000-0006-0000-2900-000011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37" authorId="0" shapeId="0" xr:uid="{00000000-0006-0000-2900-000012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37" authorId="0" shapeId="0" xr:uid="{00000000-0006-0000-2900-000013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37" authorId="0" shapeId="0" xr:uid="{00000000-0006-0000-2900-000014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160" authorId="0" shapeId="0" xr:uid="{00000000-0006-0000-2900-000015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0" authorId="0" shapeId="0" xr:uid="{00000000-0006-0000-2900-000016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0" authorId="0" shapeId="0" xr:uid="{00000000-0006-0000-2900-000017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0" authorId="0" shapeId="0" xr:uid="{00000000-0006-0000-2900-000018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94" authorId="0" shapeId="0" xr:uid="{00000000-0006-0000-2900-000019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97" authorId="0" shapeId="0" xr:uid="{00000000-0006-0000-2900-00001A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97" authorId="0" shapeId="0" xr:uid="{00000000-0006-0000-2900-00001B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97" authorId="0" shapeId="0" xr:uid="{00000000-0006-0000-2900-00001C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97" authorId="0" shapeId="0" xr:uid="{00000000-0006-0000-2900-00001D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18" authorId="0" shapeId="0" xr:uid="{00000000-0006-0000-2900-00001E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18" authorId="0" shapeId="0" xr:uid="{00000000-0006-0000-2900-00001F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18" authorId="0" shapeId="0" xr:uid="{00000000-0006-0000-2900-000020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18" authorId="0" shapeId="0" xr:uid="{00000000-0006-0000-2900-000021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32" authorId="0" shapeId="0" xr:uid="{00000000-0006-0000-2900-00002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35" authorId="0" shapeId="0" xr:uid="{00000000-0006-0000-2900-00002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35" authorId="0" shapeId="0" xr:uid="{00000000-0006-0000-2900-00002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35" authorId="0" shapeId="0" xr:uid="{00000000-0006-0000-2900-00002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35" authorId="0" shapeId="0" xr:uid="{00000000-0006-0000-2900-00002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46" authorId="0" shapeId="0" xr:uid="{00000000-0006-0000-2900-000027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49" authorId="0" shapeId="0" xr:uid="{00000000-0006-0000-2900-000028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49" authorId="0" shapeId="0" xr:uid="{00000000-0006-0000-2900-000029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49" authorId="0" shapeId="0" xr:uid="{00000000-0006-0000-2900-00002A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49" authorId="0" shapeId="0" xr:uid="{00000000-0006-0000-2900-00002B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58" authorId="0" shapeId="0" xr:uid="{00000000-0006-0000-2900-00002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58" authorId="0" shapeId="0" xr:uid="{00000000-0006-0000-2900-00002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58" authorId="0" shapeId="0" xr:uid="{00000000-0006-0000-2900-00002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58" authorId="0" shapeId="0" xr:uid="{00000000-0006-0000-2900-00002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67" authorId="0" shapeId="0" xr:uid="{00000000-0006-0000-2900-000030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67" authorId="0" shapeId="0" xr:uid="{00000000-0006-0000-2900-000031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67" authorId="0" shapeId="0" xr:uid="{00000000-0006-0000-2900-000032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67" authorId="0" shapeId="0" xr:uid="{00000000-0006-0000-2900-000033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B274" authorId="0" shapeId="0" xr:uid="{00000000-0006-0000-2900-000034000000}">
      <text>
        <r>
          <rPr>
            <sz val="8"/>
            <color indexed="8"/>
            <rFont val="Times New Roman"/>
            <family val="1"/>
          </rPr>
          <t>Syötä tähän hinnoittelemattomat 
työt.</t>
        </r>
      </text>
    </comment>
    <comment ref="B290" authorId="0" shapeId="0" xr:uid="{00000000-0006-0000-2900-000035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 
</t>
        </r>
      </text>
    </comment>
    <comment ref="B292" authorId="0" shapeId="0" xr:uid="{00000000-0006-0000-2900-000036000000}">
      <text>
        <r>
          <rPr>
            <b/>
            <sz val="8"/>
            <color indexed="8"/>
            <rFont val="Times New Roman"/>
            <family val="1"/>
          </rPr>
          <t xml:space="preserve">Ei sisällä poikkeustöitä
</t>
        </r>
      </text>
    </comment>
    <comment ref="B300" authorId="0" shapeId="0" xr:uid="{00000000-0006-0000-2900-000037000000}">
      <text>
        <r>
          <rPr>
            <b/>
            <sz val="8"/>
            <color indexed="8"/>
            <rFont val="Times New Roman"/>
            <family val="1"/>
          </rPr>
          <t>Sisältää kaikki työt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D2" authorId="0" shapeId="0" xr:uid="{00000000-0006-0000-2A00-000001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
</t>
        </r>
      </text>
    </comment>
    <comment ref="A12" authorId="0" shapeId="0" xr:uid="{00000000-0006-0000-2A00-00000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6" authorId="0" shapeId="0" xr:uid="{00000000-0006-0000-2A00-00000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" authorId="0" shapeId="0" xr:uid="{00000000-0006-0000-2A00-00000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" authorId="0" shapeId="0" xr:uid="{00000000-0006-0000-2A00-00000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" authorId="0" shapeId="0" xr:uid="{00000000-0006-0000-2A00-00000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46" authorId="0" shapeId="0" xr:uid="{00000000-0006-0000-2A00-000007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46" authorId="0" shapeId="0" xr:uid="{00000000-0006-0000-2A00-000008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46" authorId="0" shapeId="0" xr:uid="{00000000-0006-0000-2A00-000009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46" authorId="0" shapeId="0" xr:uid="{00000000-0006-0000-2A00-00000A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81" authorId="0" shapeId="0" xr:uid="{00000000-0006-0000-2A00-00000B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84" authorId="0" shapeId="0" xr:uid="{00000000-0006-0000-2A00-00000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84" authorId="0" shapeId="0" xr:uid="{00000000-0006-0000-2A00-00000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84" authorId="0" shapeId="0" xr:uid="{00000000-0006-0000-2A00-00000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84" authorId="0" shapeId="0" xr:uid="{00000000-0006-0000-2A00-00000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34" authorId="0" shapeId="0" xr:uid="{00000000-0006-0000-2A00-000010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37" authorId="0" shapeId="0" xr:uid="{00000000-0006-0000-2A00-000011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37" authorId="0" shapeId="0" xr:uid="{00000000-0006-0000-2A00-000012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37" authorId="0" shapeId="0" xr:uid="{00000000-0006-0000-2A00-000013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37" authorId="0" shapeId="0" xr:uid="{00000000-0006-0000-2A00-000014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160" authorId="0" shapeId="0" xr:uid="{00000000-0006-0000-2A00-000015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0" authorId="0" shapeId="0" xr:uid="{00000000-0006-0000-2A00-000016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0" authorId="0" shapeId="0" xr:uid="{00000000-0006-0000-2A00-000017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0" authorId="0" shapeId="0" xr:uid="{00000000-0006-0000-2A00-000018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94" authorId="0" shapeId="0" xr:uid="{00000000-0006-0000-2A00-000019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97" authorId="0" shapeId="0" xr:uid="{00000000-0006-0000-2A00-00001A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97" authorId="0" shapeId="0" xr:uid="{00000000-0006-0000-2A00-00001B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97" authorId="0" shapeId="0" xr:uid="{00000000-0006-0000-2A00-00001C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97" authorId="0" shapeId="0" xr:uid="{00000000-0006-0000-2A00-00001D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18" authorId="0" shapeId="0" xr:uid="{00000000-0006-0000-2A00-00001E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18" authorId="0" shapeId="0" xr:uid="{00000000-0006-0000-2A00-00001F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18" authorId="0" shapeId="0" xr:uid="{00000000-0006-0000-2A00-000020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18" authorId="0" shapeId="0" xr:uid="{00000000-0006-0000-2A00-000021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32" authorId="0" shapeId="0" xr:uid="{00000000-0006-0000-2A00-00002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35" authorId="0" shapeId="0" xr:uid="{00000000-0006-0000-2A00-00002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35" authorId="0" shapeId="0" xr:uid="{00000000-0006-0000-2A00-00002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35" authorId="0" shapeId="0" xr:uid="{00000000-0006-0000-2A00-00002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35" authorId="0" shapeId="0" xr:uid="{00000000-0006-0000-2A00-00002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46" authorId="0" shapeId="0" xr:uid="{00000000-0006-0000-2A00-000027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49" authorId="0" shapeId="0" xr:uid="{00000000-0006-0000-2A00-000028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49" authorId="0" shapeId="0" xr:uid="{00000000-0006-0000-2A00-000029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49" authorId="0" shapeId="0" xr:uid="{00000000-0006-0000-2A00-00002A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49" authorId="0" shapeId="0" xr:uid="{00000000-0006-0000-2A00-00002B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58" authorId="0" shapeId="0" xr:uid="{00000000-0006-0000-2A00-00002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58" authorId="0" shapeId="0" xr:uid="{00000000-0006-0000-2A00-00002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58" authorId="0" shapeId="0" xr:uid="{00000000-0006-0000-2A00-00002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58" authorId="0" shapeId="0" xr:uid="{00000000-0006-0000-2A00-00002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67" authorId="0" shapeId="0" xr:uid="{00000000-0006-0000-2A00-000030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67" authorId="0" shapeId="0" xr:uid="{00000000-0006-0000-2A00-000031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67" authorId="0" shapeId="0" xr:uid="{00000000-0006-0000-2A00-000032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67" authorId="0" shapeId="0" xr:uid="{00000000-0006-0000-2A00-000033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B274" authorId="0" shapeId="0" xr:uid="{00000000-0006-0000-2A00-000034000000}">
      <text>
        <r>
          <rPr>
            <sz val="8"/>
            <color indexed="8"/>
            <rFont val="Times New Roman"/>
            <family val="1"/>
          </rPr>
          <t>Syötä tähän hinnoittelemattomat 
työt.</t>
        </r>
      </text>
    </comment>
    <comment ref="B290" authorId="0" shapeId="0" xr:uid="{00000000-0006-0000-2A00-000035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 
</t>
        </r>
      </text>
    </comment>
    <comment ref="B292" authorId="0" shapeId="0" xr:uid="{00000000-0006-0000-2A00-000036000000}">
      <text>
        <r>
          <rPr>
            <b/>
            <sz val="8"/>
            <color indexed="8"/>
            <rFont val="Times New Roman"/>
            <family val="1"/>
          </rPr>
          <t xml:space="preserve">Ei sisällä poikkeustöitä
</t>
        </r>
      </text>
    </comment>
    <comment ref="B300" authorId="0" shapeId="0" xr:uid="{00000000-0006-0000-2A00-000037000000}">
      <text>
        <r>
          <rPr>
            <b/>
            <sz val="8"/>
            <color indexed="8"/>
            <rFont val="Times New Roman"/>
            <family val="1"/>
          </rPr>
          <t>Sisältää kaikki työt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D2" authorId="0" shapeId="0" xr:uid="{00000000-0006-0000-2B00-000001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
</t>
        </r>
      </text>
    </comment>
    <comment ref="A12" authorId="0" shapeId="0" xr:uid="{00000000-0006-0000-2B00-00000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6" authorId="0" shapeId="0" xr:uid="{00000000-0006-0000-2B00-00000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" authorId="0" shapeId="0" xr:uid="{00000000-0006-0000-2B00-00000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" authorId="0" shapeId="0" xr:uid="{00000000-0006-0000-2B00-00000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" authorId="0" shapeId="0" xr:uid="{00000000-0006-0000-2B00-00000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46" authorId="0" shapeId="0" xr:uid="{00000000-0006-0000-2B00-000007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46" authorId="0" shapeId="0" xr:uid="{00000000-0006-0000-2B00-000008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46" authorId="0" shapeId="0" xr:uid="{00000000-0006-0000-2B00-000009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46" authorId="0" shapeId="0" xr:uid="{00000000-0006-0000-2B00-00000A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81" authorId="0" shapeId="0" xr:uid="{00000000-0006-0000-2B00-00000B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84" authorId="0" shapeId="0" xr:uid="{00000000-0006-0000-2B00-00000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84" authorId="0" shapeId="0" xr:uid="{00000000-0006-0000-2B00-00000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84" authorId="0" shapeId="0" xr:uid="{00000000-0006-0000-2B00-00000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84" authorId="0" shapeId="0" xr:uid="{00000000-0006-0000-2B00-00000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34" authorId="0" shapeId="0" xr:uid="{00000000-0006-0000-2B00-000010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37" authorId="0" shapeId="0" xr:uid="{00000000-0006-0000-2B00-000011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37" authorId="0" shapeId="0" xr:uid="{00000000-0006-0000-2B00-000012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37" authorId="0" shapeId="0" xr:uid="{00000000-0006-0000-2B00-000013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37" authorId="0" shapeId="0" xr:uid="{00000000-0006-0000-2B00-000014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160" authorId="0" shapeId="0" xr:uid="{00000000-0006-0000-2B00-000015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60" authorId="0" shapeId="0" xr:uid="{00000000-0006-0000-2B00-000016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60" authorId="0" shapeId="0" xr:uid="{00000000-0006-0000-2B00-000017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60" authorId="0" shapeId="0" xr:uid="{00000000-0006-0000-2B00-000018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194" authorId="0" shapeId="0" xr:uid="{00000000-0006-0000-2B00-000019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197" authorId="0" shapeId="0" xr:uid="{00000000-0006-0000-2B00-00001A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197" authorId="0" shapeId="0" xr:uid="{00000000-0006-0000-2B00-00001B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197" authorId="0" shapeId="0" xr:uid="{00000000-0006-0000-2B00-00001C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197" authorId="0" shapeId="0" xr:uid="{00000000-0006-0000-2B00-00001D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18" authorId="0" shapeId="0" xr:uid="{00000000-0006-0000-2B00-00001E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18" authorId="0" shapeId="0" xr:uid="{00000000-0006-0000-2B00-00001F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18" authorId="0" shapeId="0" xr:uid="{00000000-0006-0000-2B00-000020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18" authorId="0" shapeId="0" xr:uid="{00000000-0006-0000-2B00-000021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32" authorId="0" shapeId="0" xr:uid="{00000000-0006-0000-2B00-000022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35" authorId="0" shapeId="0" xr:uid="{00000000-0006-0000-2B00-000023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35" authorId="0" shapeId="0" xr:uid="{00000000-0006-0000-2B00-000024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35" authorId="0" shapeId="0" xr:uid="{00000000-0006-0000-2B00-000025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35" authorId="0" shapeId="0" xr:uid="{00000000-0006-0000-2B00-000026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A246" authorId="0" shapeId="0" xr:uid="{00000000-0006-0000-2B00-000027000000}">
      <text>
        <r>
          <rPr>
            <b/>
            <sz val="8"/>
            <color indexed="8"/>
            <rFont val="Times New Roman"/>
            <family val="1"/>
          </rPr>
          <t xml:space="preserve">HUOM!
Jos korotus koskee vain yhtä huonetta, syötä korkean seinän neliöt poikkeustietoina sivun alalaidassa.
</t>
        </r>
      </text>
    </comment>
    <comment ref="E249" authorId="0" shapeId="0" xr:uid="{00000000-0006-0000-2B00-000028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49" authorId="0" shapeId="0" xr:uid="{00000000-0006-0000-2B00-000029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49" authorId="0" shapeId="0" xr:uid="{00000000-0006-0000-2B00-00002A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49" authorId="0" shapeId="0" xr:uid="{00000000-0006-0000-2B00-00002B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58" authorId="0" shapeId="0" xr:uid="{00000000-0006-0000-2B00-00002C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58" authorId="0" shapeId="0" xr:uid="{00000000-0006-0000-2B00-00002D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58" authorId="0" shapeId="0" xr:uid="{00000000-0006-0000-2B00-00002E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58" authorId="0" shapeId="0" xr:uid="{00000000-0006-0000-2B00-00002F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E267" authorId="0" shapeId="0" xr:uid="{00000000-0006-0000-2B00-000030000000}">
      <text>
        <r>
          <rPr>
            <b/>
            <sz val="8"/>
            <color indexed="8"/>
            <rFont val="Times New Roman"/>
            <family val="1"/>
          </rPr>
          <t xml:space="preserve">Syötä tähän neliömäärät
</t>
        </r>
      </text>
    </comment>
    <comment ref="F267" authorId="0" shapeId="0" xr:uid="{00000000-0006-0000-2B00-000031000000}">
      <text>
        <r>
          <rPr>
            <b/>
            <sz val="8"/>
            <color indexed="8"/>
            <rFont val="Times New Roman"/>
            <family val="1"/>
          </rPr>
          <t>Valitse pudotusvalikon eri vaihtoehdoista
korotusten yhteenlaskettu prosenttimäärä</t>
        </r>
      </text>
    </comment>
    <comment ref="G267" authorId="0" shapeId="0" xr:uid="{00000000-0006-0000-2B00-000032000000}">
      <text>
        <r>
          <rPr>
            <b/>
            <sz val="8"/>
            <color indexed="8"/>
            <rFont val="Times New Roman"/>
            <family val="1"/>
          </rPr>
          <t xml:space="preserve">Tes hinta yhteensä
</t>
        </r>
      </text>
    </comment>
    <comment ref="I267" authorId="0" shapeId="0" xr:uid="{00000000-0006-0000-2B00-000033000000}">
      <text>
        <r>
          <rPr>
            <b/>
            <sz val="8"/>
            <color indexed="8"/>
            <rFont val="Times New Roman"/>
            <family val="1"/>
          </rPr>
          <t xml:space="preserve">Työntekijän nimi tai numero, joka on kyseisen työvaiheen suorittanut
</t>
        </r>
      </text>
    </comment>
    <comment ref="B274" authorId="0" shapeId="0" xr:uid="{00000000-0006-0000-2B00-000034000000}">
      <text>
        <r>
          <rPr>
            <sz val="8"/>
            <color indexed="8"/>
            <rFont val="Times New Roman"/>
            <family val="1"/>
          </rPr>
          <t>Syötä tähän hinnoittelemattomat 
työt.</t>
        </r>
      </text>
    </comment>
    <comment ref="B290" authorId="0" shapeId="0" xr:uid="{00000000-0006-0000-2B00-000035000000}">
      <text>
        <r>
          <rPr>
            <b/>
            <sz val="8"/>
            <color indexed="8"/>
            <rFont val="Times New Roman"/>
            <family val="1"/>
          </rPr>
          <t xml:space="preserve">Valitse pudotusvalikosta asunto tai tila 
</t>
        </r>
      </text>
    </comment>
    <comment ref="B292" authorId="0" shapeId="0" xr:uid="{00000000-0006-0000-2B00-000036000000}">
      <text>
        <r>
          <rPr>
            <b/>
            <sz val="8"/>
            <color indexed="8"/>
            <rFont val="Times New Roman"/>
            <family val="1"/>
          </rPr>
          <t xml:space="preserve">Ei sisällä poikkeustöitä
</t>
        </r>
      </text>
    </comment>
    <comment ref="B300" authorId="0" shapeId="0" xr:uid="{00000000-0006-0000-2B00-000037000000}">
      <text>
        <r>
          <rPr>
            <b/>
            <sz val="8"/>
            <color indexed="8"/>
            <rFont val="Times New Roman"/>
            <family val="1"/>
          </rPr>
          <t>Sisältää kaikki työt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A5" authorId="0" shapeId="0" xr:uid="{00000000-0006-0000-2C00-000001000000}">
      <text>
        <r>
          <rPr>
            <b/>
            <sz val="8"/>
            <color indexed="8"/>
            <rFont val="Times New Roman"/>
            <family val="1"/>
          </rPr>
          <t xml:space="preserve">Asunnon/ tilan numeroa klikkaamalla pääset kyseisen asunnon sivulle
</t>
        </r>
      </text>
    </comment>
    <comment ref="N6" authorId="0" shapeId="0" xr:uid="{00000000-0006-0000-2C00-000002000000}">
      <text>
        <r>
          <rPr>
            <b/>
            <sz val="8"/>
            <color indexed="8"/>
            <rFont val="Times New Roman"/>
            <family val="1"/>
          </rPr>
          <t xml:space="preserve">Tasoite-, maalaus-, ja poikkeustöiden neliöt yhteensä.
</t>
        </r>
      </text>
    </comment>
    <comment ref="O6" authorId="0" shapeId="0" xr:uid="{00000000-0006-0000-2C00-000003000000}">
      <text>
        <r>
          <rPr>
            <b/>
            <sz val="8"/>
            <color indexed="8"/>
            <rFont val="Times New Roman"/>
            <family val="1"/>
          </rPr>
          <t xml:space="preserve">Tes hintojen mukaiset maalaus- ja tasoitetyöt yhteensä. 
</t>
        </r>
      </text>
    </comment>
    <comment ref="P6" authorId="0" shapeId="0" xr:uid="{00000000-0006-0000-2C00-000004000000}">
      <text>
        <r>
          <rPr>
            <b/>
            <sz val="8"/>
            <color indexed="8"/>
            <rFont val="Times New Roman"/>
            <family val="1"/>
          </rPr>
          <t xml:space="preserve">Oma-hinnat ja poikkeustyöt yhteensä.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9" authorId="0" shapeId="0" xr:uid="{00000000-0006-0000-0400-000001000000}">
      <text>
        <r>
          <rPr>
            <b/>
            <sz val="8"/>
            <color indexed="8"/>
            <rFont val="Times New Roman"/>
            <family val="1"/>
          </rPr>
          <t xml:space="preserve">Syötä tähän tuntipalkkasi suuruus
</t>
        </r>
      </text>
    </comment>
    <comment ref="B11" authorId="0" shapeId="0" xr:uid="{00000000-0006-0000-0400-000002000000}">
      <text>
        <r>
          <rPr>
            <b/>
            <sz val="8"/>
            <color indexed="8"/>
            <rFont val="Times New Roman"/>
            <family val="1"/>
          </rPr>
          <t xml:space="preserve">Ulosmaksun määrä
</t>
        </r>
        <r>
          <rPr>
            <sz val="8"/>
            <color indexed="8"/>
            <rFont val="Times New Roman"/>
            <family val="1"/>
          </rPr>
          <t>urakan aikana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C13" authorId="0" shapeId="0" xr:uid="{00000000-0006-0000-05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C14" authorId="0" shapeId="0" xr:uid="{00000000-0006-0000-05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C15" authorId="0" shapeId="0" xr:uid="{00000000-0006-0000-05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C20" authorId="0" shapeId="0" xr:uid="{00000000-0006-0000-05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C21" authorId="0" shapeId="0" xr:uid="{00000000-0006-0000-05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C22" authorId="0" shapeId="0" xr:uid="{00000000-0006-0000-05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06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06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06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06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06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06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07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07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07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07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07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07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A8" authorId="0" shapeId="0" xr:uid="{00000000-0006-0000-0F00-000001000000}">
      <text>
        <r>
          <rPr>
            <b/>
            <sz val="8"/>
            <color indexed="8"/>
            <rFont val="Times New Roman"/>
            <family val="1"/>
          </rPr>
          <t>Jakson tiedot siirtyvät työntekijän 
urakkatuntikirjoista 1-10</t>
        </r>
      </text>
    </comment>
    <comment ref="A14" authorId="0" shapeId="0" xr:uid="{00000000-0006-0000-0F00-000002000000}">
      <text>
        <r>
          <rPr>
            <b/>
            <sz val="8"/>
            <color indexed="8"/>
            <rFont val="Times New Roman"/>
            <family val="1"/>
          </rPr>
          <t xml:space="preserve">Tunnit yht. sisältää ylitöiden vaikutuksen tunteina.
</t>
        </r>
      </text>
    </comment>
    <comment ref="A16" authorId="0" shapeId="0" xr:uid="{00000000-0006-0000-0F00-000003000000}">
      <text>
        <r>
          <rPr>
            <b/>
            <sz val="8"/>
            <color indexed="8"/>
            <rFont val="Times New Roman"/>
            <family val="1"/>
          </rPr>
          <t xml:space="preserve">Täytä omat tiedot!
Ennakon summa on määritetty siellä
</t>
        </r>
      </text>
    </comment>
    <comment ref="A17" authorId="0" shapeId="0" xr:uid="{00000000-0006-0000-0F00-000004000000}">
      <text>
        <r>
          <rPr>
            <b/>
            <sz val="8"/>
            <color indexed="8"/>
            <rFont val="Times New Roman"/>
            <family val="1"/>
          </rPr>
          <t xml:space="preserve">Muistithan täyttää omat tiedot!
Tieto haetaan automaattisesti omista tiedoista.
</t>
        </r>
      </text>
    </comment>
    <comment ref="A18" authorId="0" shapeId="0" xr:uid="{00000000-0006-0000-0F00-000005000000}">
      <text>
        <r>
          <rPr>
            <b/>
            <sz val="8"/>
            <color indexed="8"/>
            <rFont val="Times New Roman"/>
            <family val="1"/>
          </rPr>
          <t xml:space="preserve">Maksettava palkka ennen palkasta pidätettäviä eriä.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</author>
  </authors>
  <commentList>
    <comment ref="B13" authorId="0" shapeId="0" xr:uid="{00000000-0006-0000-1000-000001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4" authorId="0" shapeId="0" xr:uid="{00000000-0006-0000-1000-000002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15" authorId="0" shapeId="0" xr:uid="{00000000-0006-0000-1000-000003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  <comment ref="B20" authorId="0" shapeId="0" xr:uid="{00000000-0006-0000-1000-000004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1" authorId="0" shapeId="0" xr:uid="{00000000-0006-0000-1000-000005000000}">
      <text>
        <r>
          <rPr>
            <b/>
            <sz val="8"/>
            <color indexed="8"/>
            <rFont val="Times New Roman"/>
            <family val="1"/>
          </rPr>
          <t xml:space="preserve">Mikäli ylityöt kohdistuvat urakkaan, huomioi
korotusosa.
</t>
        </r>
      </text>
    </comment>
    <comment ref="B22" authorId="0" shapeId="0" xr:uid="{00000000-0006-0000-1000-000006000000}">
      <text>
        <r>
          <rPr>
            <b/>
            <sz val="8"/>
            <color indexed="8"/>
            <rFont val="Times New Roman"/>
            <family val="1"/>
          </rPr>
          <t xml:space="preserve">Tunnit yhteensä sisältää ylityökorotukset tunteina.
</t>
        </r>
      </text>
    </comment>
  </commentList>
</comments>
</file>

<file path=xl/sharedStrings.xml><?xml version="1.0" encoding="utf-8"?>
<sst xmlns="http://schemas.openxmlformats.org/spreadsheetml/2006/main" count="3728" uniqueCount="430">
  <si>
    <t xml:space="preserve">Aloita täyttämällä  </t>
  </si>
  <si>
    <t>omat tiedot TT1</t>
  </si>
  <si>
    <t>omat tiedot TT2</t>
  </si>
  <si>
    <t>omat tiedot TT3</t>
  </si>
  <si>
    <t>Antamasi tiedot siirtyvät automaattisesti kaikkiin tarvittaviin taulukoihin.</t>
  </si>
  <si>
    <t>Siirry sen jälkeen alla olevista linkeistä asunnon / tilan sivuille, missä olet työskenellyt</t>
  </si>
  <si>
    <t>ja syötä sinne tekemäsi neliömäärät.</t>
  </si>
  <si>
    <t>Asunnot</t>
  </si>
  <si>
    <t>Kokonaisurakka</t>
  </si>
  <si>
    <t>Asunnot erikseen:</t>
  </si>
  <si>
    <t>Tila / Asunto 1</t>
  </si>
  <si>
    <t>Tila / Asunto 2</t>
  </si>
  <si>
    <t>Tila / Asunto 3</t>
  </si>
  <si>
    <t>Tila / Asunto 4</t>
  </si>
  <si>
    <t>Tila / Asunto 5</t>
  </si>
  <si>
    <t>Muista täyttää joka päivältä myös tunnit urakkatuntikirjassa, joka on työntekijäkohtainen.</t>
  </si>
  <si>
    <t>Urakka tiedot</t>
  </si>
  <si>
    <t>Urakanjakotaulukko</t>
  </si>
  <si>
    <t>taulukkoon linkittyvät kaikkien työntekijöiden tiedot.</t>
  </si>
  <si>
    <t>Työntekijöittäin</t>
  </si>
  <si>
    <t>Urakkatuntikirjat yhteensä TT1</t>
  </si>
  <si>
    <t>Urakkatuntikirjat yhteensä TT2</t>
  </si>
  <si>
    <t>Urakkatuntikirjat yhteensä TT3</t>
  </si>
  <si>
    <t>Tilinauha TT1</t>
  </si>
  <si>
    <t>Tilinauha TT2</t>
  </si>
  <si>
    <t>Tilinauha TT3</t>
  </si>
  <si>
    <t>1. TASOITETYÖT</t>
  </si>
  <si>
    <t xml:space="preserve">Betoni- ja levypinnat   </t>
  </si>
  <si>
    <t>Käs.nro</t>
  </si>
  <si>
    <t>1.1.</t>
  </si>
  <si>
    <t>Osittain tasoitus</t>
  </si>
  <si>
    <t>1.2.</t>
  </si>
  <si>
    <t xml:space="preserve">Ylitasoitus </t>
  </si>
  <si>
    <t>1.3.</t>
  </si>
  <si>
    <t xml:space="preserve">Ylitasoitus toisen kerran </t>
  </si>
  <si>
    <t>1.4.</t>
  </si>
  <si>
    <t>Roiskekaton sumutus</t>
  </si>
  <si>
    <t>1.5.</t>
  </si>
  <si>
    <t xml:space="preserve">Valmiin tasoitepinnan hionta maalausalustaksi </t>
  </si>
  <si>
    <t>Tiili- ja harkkoseinä</t>
  </si>
  <si>
    <t>1.6.</t>
  </si>
  <si>
    <t>1.7.</t>
  </si>
  <si>
    <t>1.8.</t>
  </si>
  <si>
    <t>1.9.</t>
  </si>
  <si>
    <t>Ylitasoitus kolmannen kerran</t>
  </si>
  <si>
    <t>1.10.</t>
  </si>
  <si>
    <t>Lisähinnat:</t>
  </si>
  <si>
    <t>1.11.</t>
  </si>
  <si>
    <t>Patterintaustat erillistyönä valmiiksi, kaikki pinnat</t>
  </si>
  <si>
    <t>2. KIPSI- TAI VASTAAVIEN LEVYJEN SAUMAUS-</t>
  </si>
  <si>
    <t>KÄSITTELYT SEINÄ- JA KATTOPINNOISSA</t>
  </si>
  <si>
    <t>Levy 1200 mm</t>
  </si>
  <si>
    <t>2.1.</t>
  </si>
  <si>
    <t>Saumanauhan kiinnitys ja sauman, ruuvinkantojen</t>
  </si>
  <si>
    <t>sekä kolojen silotus ensi kerran</t>
  </si>
  <si>
    <t>Sauman silotus ja saumanauhan kiinnitys märkään</t>
  </si>
  <si>
    <t>2.2.</t>
  </si>
  <si>
    <t>silotteeseen silotteella (tasoitetyön alle)</t>
  </si>
  <si>
    <t>Nauhoitetun sauman, ruuvinkantojen ja kolojen</t>
  </si>
  <si>
    <t>2.3.</t>
  </si>
  <si>
    <t>silotus toisen kerran</t>
  </si>
  <si>
    <t>Levy 900 mm</t>
  </si>
  <si>
    <t>2.4.</t>
  </si>
  <si>
    <t>2.5.</t>
  </si>
  <si>
    <t>2.6.</t>
  </si>
  <si>
    <t>Kaikki levyt</t>
  </si>
  <si>
    <t>2.7. a</t>
  </si>
  <si>
    <t>Paperisen tai metallisen kulmanauhan kiinnitys</t>
  </si>
  <si>
    <t xml:space="preserve">ja silotus valmiiksi </t>
  </si>
  <si>
    <t>2.7. b</t>
  </si>
  <si>
    <t>märkään silotteeseen silotteella (tasotetyön alle)</t>
  </si>
  <si>
    <t>2.8.</t>
  </si>
  <si>
    <t>Harkkojen saumanauhoitus tasoitetyön</t>
  </si>
  <si>
    <t>alle (sauma 300-600 mm)</t>
  </si>
  <si>
    <t>2.9.</t>
  </si>
  <si>
    <t>Avosauman aukiveto kerralta</t>
  </si>
  <si>
    <t>2.10.</t>
  </si>
  <si>
    <t>Akryylikittaus saumat enintään 10 mm</t>
  </si>
  <si>
    <t>3. SEINÄ- JA KATTOPINTOJEN MAALAUSTYÖT</t>
  </si>
  <si>
    <t>3.1. Esikäsittelyt, sekä avustavat työt seinä- ja kattotöissä</t>
  </si>
  <si>
    <t>3.1.1.</t>
  </si>
  <si>
    <t xml:space="preserve">Lattian suojaus paperikartongilla reunat teipaten </t>
  </si>
  <si>
    <t>3.1.2.</t>
  </si>
  <si>
    <t xml:space="preserve">Lattiasuojauksen poisto ja keräys varastoon tai roskikseen </t>
  </si>
  <si>
    <t>3.1.3.</t>
  </si>
  <si>
    <t xml:space="preserve">Pesu maalauskäsittelyä varten </t>
  </si>
  <si>
    <t>3.1.4.</t>
  </si>
  <si>
    <t xml:space="preserve">Kaavinta osittain </t>
  </si>
  <si>
    <t>3.1.5.</t>
  </si>
  <si>
    <t>Valmiin tasoitepinnan hionta maalausalustaksi</t>
  </si>
  <si>
    <t>3.2. Täyttö- ja hiontakäsittelyt seinä- ja kattotöissä</t>
  </si>
  <si>
    <t>3.2.1.</t>
  </si>
  <si>
    <t>Siloitus osittain</t>
  </si>
  <si>
    <t>3.2.2.</t>
  </si>
  <si>
    <t>Siloitus kokonaan (käsityönä, sis.kulmat)</t>
  </si>
  <si>
    <t>3.2.3.</t>
  </si>
  <si>
    <t>Hienosilotus osittain</t>
  </si>
  <si>
    <t>3.2.4.</t>
  </si>
  <si>
    <t xml:space="preserve">Hienosilotus kokonaan (käsityönä, sis.kulmat)  </t>
  </si>
  <si>
    <t>3.3. Gyproc-, levy-, tasoiteseinien sekä sileiden betonialustojen maalauskäsittelyt seinä- ja kattopinnoissa</t>
  </si>
  <si>
    <t>3.3.1.</t>
  </si>
  <si>
    <t xml:space="preserve">Pohjamaalaus osittain </t>
  </si>
  <si>
    <t xml:space="preserve">3.3.2. </t>
  </si>
  <si>
    <t>Pohjamaalaus</t>
  </si>
  <si>
    <t xml:space="preserve">3.3.3. </t>
  </si>
  <si>
    <t xml:space="preserve">Hiomaalaus osittain   </t>
  </si>
  <si>
    <t>3.3.4.</t>
  </si>
  <si>
    <t xml:space="preserve">Hiomaalaus  </t>
  </si>
  <si>
    <t xml:space="preserve">3.3.5. </t>
  </si>
  <si>
    <t>Välimaalaus</t>
  </si>
  <si>
    <t xml:space="preserve">3.3.6. </t>
  </si>
  <si>
    <t xml:space="preserve">Valmiiksi maalaus </t>
  </si>
  <si>
    <t xml:space="preserve">3.3.7. </t>
  </si>
  <si>
    <t xml:space="preserve">Roiskekaton maalaus </t>
  </si>
  <si>
    <t>3.4.  Tiili- ja lautavalualustojen maalauskäsittelyt seinä- ja kattopinnoissa</t>
  </si>
  <si>
    <t xml:space="preserve">3.4.1. </t>
  </si>
  <si>
    <t xml:space="preserve">3.4.2. </t>
  </si>
  <si>
    <t xml:space="preserve">Pohjamaalaus </t>
  </si>
  <si>
    <t xml:space="preserve">3.4.3. </t>
  </si>
  <si>
    <t>3.4.4.</t>
  </si>
  <si>
    <t>Valmiiksi maalaus</t>
  </si>
  <si>
    <t>3.5. Tapetti- ja kangaspintaisten alustojen maalauskäsittelyt seinä- ja kattopinnoissa</t>
  </si>
  <si>
    <t xml:space="preserve">3.5.1. </t>
  </si>
  <si>
    <t xml:space="preserve">3.5.2. </t>
  </si>
  <si>
    <t xml:space="preserve">Välimaalaus  </t>
  </si>
  <si>
    <t xml:space="preserve">3.5.3. </t>
  </si>
  <si>
    <t>3.6. Kuultokäsittelyt seinä- ja kattotöissä</t>
  </si>
  <si>
    <t xml:space="preserve">3.6.1. </t>
  </si>
  <si>
    <t>Lakkaus osittain</t>
  </si>
  <si>
    <t xml:space="preserve">3.6.2. </t>
  </si>
  <si>
    <t xml:space="preserve">Lakkaus kokonaan </t>
  </si>
  <si>
    <t xml:space="preserve">3.6.3. </t>
  </si>
  <si>
    <t>Käsittely värittömällä puunsuojalla</t>
  </si>
  <si>
    <t xml:space="preserve">3.6.4. </t>
  </si>
  <si>
    <t xml:space="preserve">Käsittely värillisellä tai peittävällä puunsuojalla </t>
  </si>
  <si>
    <t xml:space="preserve">3.6.5. </t>
  </si>
  <si>
    <t xml:space="preserve">Hiutalelakkaus </t>
  </si>
  <si>
    <t>4. TAPETOINTITYÖT</t>
  </si>
  <si>
    <t>4.1.</t>
  </si>
  <si>
    <t>Tapettialustojen silotus osittain</t>
  </si>
  <si>
    <t xml:space="preserve">4.2. </t>
  </si>
  <si>
    <t xml:space="preserve">Pinnanvahvistuskankaan kiinnitys tasoitteen </t>
  </si>
  <si>
    <t>tai silotteen alle</t>
  </si>
  <si>
    <t xml:space="preserve">4.3. </t>
  </si>
  <si>
    <t xml:space="preserve">Pinnanvahvistuskankaan kiinnitys maalauksen alle </t>
  </si>
  <si>
    <t xml:space="preserve">4.4. </t>
  </si>
  <si>
    <t>Paperitapetin kiinnitys</t>
  </si>
  <si>
    <t xml:space="preserve">4.5. </t>
  </si>
  <si>
    <t>Lasikuitutapetin kiinnitys</t>
  </si>
  <si>
    <t xml:space="preserve">4.5a. </t>
  </si>
  <si>
    <t>Maalattavan tapetin kiinnitys</t>
  </si>
  <si>
    <t xml:space="preserve">4.6. </t>
  </si>
  <si>
    <t xml:space="preserve">Boordinauhan liimaus  </t>
  </si>
  <si>
    <t xml:space="preserve">4.7. </t>
  </si>
  <si>
    <t xml:space="preserve">Jokaisesta huoneessa yli 4:n menevästä   </t>
  </si>
  <si>
    <t>pystykulmasta maksetaan</t>
  </si>
  <si>
    <t>5. OVET JA KARMIT</t>
  </si>
  <si>
    <t>Hinnat on tarkoitettu normaaleille sileille oville ja karmeille</t>
  </si>
  <si>
    <t xml:space="preserve">5.1. </t>
  </si>
  <si>
    <t>Pesu maalauskäsittelyä varten</t>
  </si>
  <si>
    <t xml:space="preserve">5.2. </t>
  </si>
  <si>
    <t>Kaavinta osittain tai hionta</t>
  </si>
  <si>
    <t xml:space="preserve">5.3. </t>
  </si>
  <si>
    <t>Pohjamaalaus osittain</t>
  </si>
  <si>
    <t>5.4.</t>
  </si>
  <si>
    <t xml:space="preserve">5.5. </t>
  </si>
  <si>
    <t>(Hieno) silotus osittain</t>
  </si>
  <si>
    <t xml:space="preserve">5.6. </t>
  </si>
  <si>
    <t>(Hieno) silotus</t>
  </si>
  <si>
    <t xml:space="preserve">5.7. </t>
  </si>
  <si>
    <t>Hiomaalaus osittain</t>
  </si>
  <si>
    <t xml:space="preserve">5.8. </t>
  </si>
  <si>
    <t>Hiomaalaus/välimaalaus</t>
  </si>
  <si>
    <t xml:space="preserve">5.9. </t>
  </si>
  <si>
    <t>Valmiiksimaalaus</t>
  </si>
  <si>
    <t>5.10.</t>
  </si>
  <si>
    <t>Puunsuojakäsittely, kuullotus tai lakkaus</t>
  </si>
  <si>
    <t>5.11.</t>
  </si>
  <si>
    <t>Helojen irrotus ja kiinnitys</t>
  </si>
  <si>
    <t>Karmi</t>
  </si>
  <si>
    <t>5.12.</t>
  </si>
  <si>
    <t xml:space="preserve">5.13. </t>
  </si>
  <si>
    <t xml:space="preserve">5.14. </t>
  </si>
  <si>
    <t xml:space="preserve">5.15. </t>
  </si>
  <si>
    <t xml:space="preserve">5.16. </t>
  </si>
  <si>
    <t>5.17.</t>
  </si>
  <si>
    <t xml:space="preserve">5.18. </t>
  </si>
  <si>
    <t xml:space="preserve">5.19. </t>
  </si>
  <si>
    <t>Hiomaalaus / välimaalaus</t>
  </si>
  <si>
    <t xml:space="preserve">5.20. </t>
  </si>
  <si>
    <t xml:space="preserve">5.21. </t>
  </si>
  <si>
    <t xml:space="preserve"> 6. IKKUNAN MAALAUSTYÖT</t>
  </si>
  <si>
    <t xml:space="preserve">Ikkunasta mitataan jokaisen maalattavan pokan ulkoreunan juoksumetri ja kerrotaan </t>
  </si>
  <si>
    <t>maalattavien pintojen määrällä</t>
  </si>
  <si>
    <t>6.1.</t>
  </si>
  <si>
    <t xml:space="preserve"> Pesu maalauskäsittelyä varten</t>
  </si>
  <si>
    <t xml:space="preserve">6.2. </t>
  </si>
  <si>
    <t xml:space="preserve">6.3. </t>
  </si>
  <si>
    <t xml:space="preserve">6.4. </t>
  </si>
  <si>
    <t xml:space="preserve">6.5. </t>
  </si>
  <si>
    <t xml:space="preserve">6.6. </t>
  </si>
  <si>
    <t xml:space="preserve">6.7. </t>
  </si>
  <si>
    <t>Hiomaalaus / Välimaalaus</t>
  </si>
  <si>
    <t xml:space="preserve">6.8. </t>
  </si>
  <si>
    <t xml:space="preserve">6.9. </t>
  </si>
  <si>
    <t xml:space="preserve">Ikkunan poikki kulkevan listan maalaus                               </t>
  </si>
  <si>
    <t>6.10.</t>
  </si>
  <si>
    <t>7 LATTIOIDEN MAALAUS</t>
  </si>
  <si>
    <t xml:space="preserve">7.1. </t>
  </si>
  <si>
    <t xml:space="preserve">7.2. </t>
  </si>
  <si>
    <t xml:space="preserve">7.3. </t>
  </si>
  <si>
    <t>8 MUUT MAALAUSTYÖT</t>
  </si>
  <si>
    <t>8.1 Putket</t>
  </si>
  <si>
    <t xml:space="preserve">Ennen ensimmäistä maalausta tehtävä pinnan puhdistus </t>
  </si>
  <si>
    <t>tai kaavinta sopimustuntipalkalla.</t>
  </si>
  <si>
    <t>8.1.1.</t>
  </si>
  <si>
    <t>Vesiputkien maalaus kerralta alle 16 mm</t>
  </si>
  <si>
    <t xml:space="preserve">8.1.2. </t>
  </si>
  <si>
    <t>Vesiputken maalaus kerralta 16-50 mm</t>
  </si>
  <si>
    <t xml:space="preserve">8.1.3. </t>
  </si>
  <si>
    <t>Putkien maalaus kerralta 50 – 100 mm</t>
  </si>
  <si>
    <t xml:space="preserve">8.1.4. </t>
  </si>
  <si>
    <t xml:space="preserve">Putkien maalaus kerralta 100 – 200 mm </t>
  </si>
  <si>
    <t>8.1.5.</t>
  </si>
  <si>
    <t>8.2 Verholaudat</t>
  </si>
  <si>
    <t xml:space="preserve">8.2.1. </t>
  </si>
  <si>
    <t>Silotus osittain</t>
  </si>
  <si>
    <t xml:space="preserve">8.2.2. </t>
  </si>
  <si>
    <t>Maalaus kerralta</t>
  </si>
  <si>
    <t>8.3 Patterit</t>
  </si>
  <si>
    <t xml:space="preserve">8.3.1. </t>
  </si>
  <si>
    <t xml:space="preserve">Yksikennoisen maalaus kerralta </t>
  </si>
  <si>
    <t xml:space="preserve">8.3.2. </t>
  </si>
  <si>
    <t>Kaksikennoinen maalaus kerralta</t>
  </si>
  <si>
    <t>8.4 Kaideraudat</t>
  </si>
  <si>
    <t>8.4.1.</t>
  </si>
  <si>
    <t>Kaiderautojen maalaus kerralta</t>
  </si>
  <si>
    <t>€</t>
  </si>
  <si>
    <t>Etusivulle</t>
  </si>
  <si>
    <t>Etusivu</t>
  </si>
  <si>
    <t>Syötä tietosi tälle sivulle. Tiedot siirtyvät tästä automaattisesti muihin välilehtiin.</t>
  </si>
  <si>
    <t>Omat tiedot</t>
  </si>
  <si>
    <t>Työntekijä 1</t>
  </si>
  <si>
    <t>Työnantaja</t>
  </si>
  <si>
    <t>Nimi:</t>
  </si>
  <si>
    <t>Nimi</t>
  </si>
  <si>
    <t>Työntekijä</t>
  </si>
  <si>
    <t>Tuntipalkka</t>
  </si>
  <si>
    <t>Urakan ulosmaksu / h</t>
  </si>
  <si>
    <t>Työntekijä 2</t>
  </si>
  <si>
    <t>Työntekijä 3</t>
  </si>
  <si>
    <t>Urakkatuntikirja</t>
  </si>
  <si>
    <t xml:space="preserve">Jokaisella työntekijällä on oma </t>
  </si>
  <si>
    <t xml:space="preserve">Urakka-ajan palkkajaksolle </t>
  </si>
  <si>
    <t xml:space="preserve">urakkatuntikirjansa, jotka hän täyttää </t>
  </si>
  <si>
    <t>Pvm.</t>
  </si>
  <si>
    <t>kahden viikon jaksoissa.</t>
  </si>
  <si>
    <t>Työ no xx</t>
  </si>
  <si>
    <t>Viikko</t>
  </si>
  <si>
    <t>Tuntikirjat on nimetty työntekijänumeron mukaan.</t>
  </si>
  <si>
    <t xml:space="preserve">Tuntikirja 1-1 on työntekijänumero 1 </t>
  </si>
  <si>
    <t xml:space="preserve">Työntekijä nro </t>
  </si>
  <si>
    <t>palkkajakson 1 tunteja varten.</t>
  </si>
  <si>
    <t>Tiedot siirtyvät automaattisesti</t>
  </si>
  <si>
    <t xml:space="preserve">ma </t>
  </si>
  <si>
    <t>ti</t>
  </si>
  <si>
    <t>ke</t>
  </si>
  <si>
    <t>to</t>
  </si>
  <si>
    <t>pe</t>
  </si>
  <si>
    <t>urakka</t>
  </si>
  <si>
    <t>Huomautukset</t>
  </si>
  <si>
    <t xml:space="preserve">jokaisen työntekijän urakka yhteensä </t>
  </si>
  <si>
    <t>Urakkatyö vko 1</t>
  </si>
  <si>
    <t>taulukkoon, josta pystyy seuraamaan</t>
  </si>
  <si>
    <t>Tuntityö vko 1</t>
  </si>
  <si>
    <t>urakan ansaintaa ja ulosmaksuja.</t>
  </si>
  <si>
    <t>Ylityö 50 %</t>
  </si>
  <si>
    <t>Ylityö 100%</t>
  </si>
  <si>
    <t>Tunnit yht</t>
  </si>
  <si>
    <t>Linkit työntekijä 1:n eri palkkajaksoihin</t>
  </si>
  <si>
    <t>TT1-1</t>
  </si>
  <si>
    <t>TT1-6</t>
  </si>
  <si>
    <t>Urakkatyö vko 2</t>
  </si>
  <si>
    <t>TT1-2</t>
  </si>
  <si>
    <t>TT1-7</t>
  </si>
  <si>
    <t>Tuntityö vko 2</t>
  </si>
  <si>
    <t>TT1-3</t>
  </si>
  <si>
    <t>TT1-8</t>
  </si>
  <si>
    <t>TT1-4</t>
  </si>
  <si>
    <t>TT1-9</t>
  </si>
  <si>
    <t>TT1-5</t>
  </si>
  <si>
    <t>TT1-10</t>
  </si>
  <si>
    <t>TT 1 yhteensä</t>
  </si>
  <si>
    <t>Tunnit yhteensä</t>
  </si>
  <si>
    <t>Hyväksytty</t>
  </si>
  <si>
    <t>_____/_____20__</t>
  </si>
  <si>
    <t>Työnantajan allekirjoitus</t>
  </si>
  <si>
    <t>Urakka yhteensä palkkajaksoilta 1- 10</t>
  </si>
  <si>
    <t>jakso</t>
  </si>
  <si>
    <t>1</t>
  </si>
  <si>
    <t>2</t>
  </si>
  <si>
    <t>Yhteensä</t>
  </si>
  <si>
    <t>Urakkatyö</t>
  </si>
  <si>
    <t>Tuntityö</t>
  </si>
  <si>
    <t>Ylityö 50%</t>
  </si>
  <si>
    <t>Tunnit yht.</t>
  </si>
  <si>
    <t>Ennakko € / h</t>
  </si>
  <si>
    <t>Tuntipalkka / h</t>
  </si>
  <si>
    <t>Maksettava palkka</t>
  </si>
  <si>
    <t>Maksettava ennakko</t>
  </si>
  <si>
    <t>Linkit työntekijä 2:n eri palkkajaksoihin</t>
  </si>
  <si>
    <t>TT2-1</t>
  </si>
  <si>
    <t>TT2-6</t>
  </si>
  <si>
    <t>TT2-2</t>
  </si>
  <si>
    <t>TT2-7</t>
  </si>
  <si>
    <t>TT2-3</t>
  </si>
  <si>
    <t>TT2-8</t>
  </si>
  <si>
    <t>TT2-4</t>
  </si>
  <si>
    <t>TT2-9</t>
  </si>
  <si>
    <t>TT2-5</t>
  </si>
  <si>
    <t>TT2-10</t>
  </si>
  <si>
    <t>TT2 yhteensä</t>
  </si>
  <si>
    <t>Linkit työntekijä 3:n eri palkkajaksoihin</t>
  </si>
  <si>
    <t>TT3-1</t>
  </si>
  <si>
    <t>TT3-6</t>
  </si>
  <si>
    <t>TT3-2</t>
  </si>
  <si>
    <t>TT3-7</t>
  </si>
  <si>
    <t>TT3-3</t>
  </si>
  <si>
    <t>TT3-8</t>
  </si>
  <si>
    <t>TT3-4</t>
  </si>
  <si>
    <t>TT3-9</t>
  </si>
  <si>
    <t>TT3-5</t>
  </si>
  <si>
    <t>TT3-10</t>
  </si>
  <si>
    <t>TT3 yhteensä</t>
  </si>
  <si>
    <t>Urakanjakotaulukko työntekijät 1-10</t>
  </si>
  <si>
    <t>Urakan kokonaissumma</t>
  </si>
  <si>
    <t>Keskituntiansio</t>
  </si>
  <si>
    <t>Työmaan nimi</t>
  </si>
  <si>
    <t xml:space="preserve">Asunto </t>
  </si>
  <si>
    <t>Käytettäessä sementtisideaineista tasoitetta korotetaan perushintoja 25 %</t>
  </si>
  <si>
    <t>Tehtäessä erillistyönä kosteita tiloja korotetaan perushintoja 35 %</t>
  </si>
  <si>
    <t>Pilarit, palkit, kaarevat pinnat, ikkunaseinä erill. työnä, korotus 35%</t>
  </si>
  <si>
    <t>Rappukäytäväkorotus 25%</t>
  </si>
  <si>
    <t>Pientalokorotus 20%</t>
  </si>
  <si>
    <t>Huonekorkeus yli 3,2m korotus 15%</t>
  </si>
  <si>
    <t>Huonekorkeus yli 5,5m korotus 25%</t>
  </si>
  <si>
    <r>
      <t>€/m</t>
    </r>
    <r>
      <rPr>
        <b/>
        <vertAlign val="superscript"/>
        <sz val="10"/>
        <rFont val="Arial"/>
        <family val="2"/>
      </rPr>
      <t>2</t>
    </r>
  </si>
  <si>
    <t>Oma hinta</t>
  </si>
  <si>
    <r>
      <t>m</t>
    </r>
    <r>
      <rPr>
        <b/>
        <vertAlign val="superscript"/>
        <sz val="10"/>
        <rFont val="Arial"/>
        <family val="2"/>
      </rPr>
      <t>2</t>
    </r>
  </si>
  <si>
    <t>korotus-%</t>
  </si>
  <si>
    <t>Hinta</t>
  </si>
  <si>
    <t>Nimi tai TT nro</t>
  </si>
  <si>
    <t xml:space="preserve">Yhteensä jos käytetty molempia hinnoitteluja </t>
  </si>
  <si>
    <t>Kipsilevykattoja erillistyönä tehtäessä korotetaan perushintoja  20 %</t>
  </si>
  <si>
    <t>Kipsilevykattojen nauhoituksessa (seinien yhteydessä) korotetaan perushintaa 10 %</t>
  </si>
  <si>
    <t>Jos saman huonetilan seinissä käytetään eri maalisävyjä korotetaan perushintaa 20 %</t>
  </si>
  <si>
    <t>Koristeraitojen maalauksesta sovitaan lisähinta paikallisesti</t>
  </si>
  <si>
    <t>Paneeli ja harvalaudoitettujen pintojen käsittelyssä korotus 40%</t>
  </si>
  <si>
    <r>
      <t>Jos huonetilasta tapetoidaan samalla tapetilla alle 10 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korotetaan perushintoja 15%</t>
    </r>
  </si>
  <si>
    <t>Pinnanvahvistuskankaan kiinnittämisestä kattoon korotetaan perushintoja 25%</t>
  </si>
  <si>
    <t>Kiinnityksestä puskusaumaan tai reunat leikaten korotetaan perushintoja 25%</t>
  </si>
  <si>
    <t>Peiliovista ym. sileästä poikkeavista ovista sovitaan lisähinta paikallisesti</t>
  </si>
  <si>
    <t>Jos karmissa ei ole listoja kiinnitettynä alennetaan karmin perushintoja 25%</t>
  </si>
  <si>
    <t>Jos ikkunassa on tuuletusluukku, niin tehdyn työn loppusummaa korotetaan 25%</t>
  </si>
  <si>
    <t>Lasinen tuuletusikkuna mitataan ja maksetaan samoin kuin muukin ikkuna</t>
  </si>
  <si>
    <t>Tiivisteiden poisto sopimustuntipalkalla</t>
  </si>
  <si>
    <r>
      <t>Suuremmat putket neliöidään ja maksu /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</si>
  <si>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POIKKEUSTYÖT:</t>
  </si>
  <si>
    <t>Työn sisältö</t>
  </si>
  <si>
    <r>
      <t>m</t>
    </r>
    <r>
      <rPr>
        <b/>
        <vertAlign val="superscript"/>
        <sz val="12"/>
        <rFont val="Arial"/>
        <family val="2"/>
      </rPr>
      <t>2</t>
    </r>
  </si>
  <si>
    <r>
      <t>€/m</t>
    </r>
    <r>
      <rPr>
        <b/>
        <vertAlign val="superscript"/>
        <sz val="12"/>
        <rFont val="Arial"/>
        <family val="2"/>
      </rPr>
      <t>2</t>
    </r>
  </si>
  <si>
    <t>yht.</t>
  </si>
  <si>
    <t>Asunto 1</t>
  </si>
  <si>
    <t>Maalaus ja tasoitetyöt yhteensä</t>
  </si>
  <si>
    <t>Maalaustyöt</t>
  </si>
  <si>
    <t>Tasoitetyöt</t>
  </si>
  <si>
    <t>Poikkeustyöt</t>
  </si>
  <si>
    <t>Asunto 1 yhteensä</t>
  </si>
  <si>
    <t>Tila/ asuntokohtaiset tiedot siirtyvät automaattisesti</t>
  </si>
  <si>
    <t>kokonaisurakka</t>
  </si>
  <si>
    <t>taulukkoon</t>
  </si>
  <si>
    <t>Asunto 2</t>
  </si>
  <si>
    <t>Asunto 2 yhteensä</t>
  </si>
  <si>
    <t xml:space="preserve">Tila </t>
  </si>
  <si>
    <t>Tila 3</t>
  </si>
  <si>
    <t>Asunto 3 yhteensä</t>
  </si>
  <si>
    <t>Asunto 4</t>
  </si>
  <si>
    <t>Asunto 4 yhteensä</t>
  </si>
  <si>
    <t>Tila 5</t>
  </si>
  <si>
    <t>Asunto 5 yhteensä</t>
  </si>
  <si>
    <t xml:space="preserve">Kokonaisurakka </t>
  </si>
  <si>
    <t>Tila</t>
  </si>
  <si>
    <t>Kaikki yhteensä</t>
  </si>
  <si>
    <t>Oma</t>
  </si>
  <si>
    <t>Urakkatunnit yhteensä</t>
  </si>
  <si>
    <t>Keskistuntiansio</t>
  </si>
  <si>
    <t>Urakkatuntikirja TT1</t>
  </si>
  <si>
    <t>Urakkatuntikirja TT2</t>
  </si>
  <si>
    <t>Urakkatuntikirja TT3</t>
  </si>
  <si>
    <t>1.12.</t>
  </si>
  <si>
    <t>Ikkunakarmien teippaus</t>
  </si>
  <si>
    <r>
      <t>jm/m</t>
    </r>
    <r>
      <rPr>
        <b/>
        <vertAlign val="superscript"/>
        <sz val="10"/>
        <rFont val="Arial"/>
        <family val="2"/>
      </rPr>
      <t>2</t>
    </r>
  </si>
  <si>
    <r>
      <t>€/jm/m</t>
    </r>
    <r>
      <rPr>
        <b/>
        <vertAlign val="superscript"/>
        <sz val="10"/>
        <rFont val="Arial"/>
        <family val="2"/>
      </rPr>
      <t>2</t>
    </r>
  </si>
  <si>
    <r>
      <t>jm/m</t>
    </r>
    <r>
      <rPr>
        <b/>
        <vertAlign val="superscript"/>
        <sz val="12"/>
        <rFont val="Arial"/>
        <family val="2"/>
      </rPr>
      <t>2</t>
    </r>
  </si>
  <si>
    <t>6.11.</t>
  </si>
  <si>
    <t>Ikkunoiden teippaus</t>
  </si>
  <si>
    <t>7.4.</t>
  </si>
  <si>
    <t>Hiutalekarhennus</t>
  </si>
  <si>
    <r>
      <t>Hinta koskee enintään 100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lattioita, sitä isommat sovitaan paikallisesti </t>
    </r>
  </si>
  <si>
    <t>2-komponenentti uretaanimaaleilla korotus 15 %</t>
  </si>
  <si>
    <r>
      <t>Hinta koskee enintään 100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lattioita</t>
    </r>
  </si>
  <si>
    <t>2-komponentti uretaanimaaleilla korotus 15 %</t>
  </si>
  <si>
    <t>2-komponenttisilla uretaanimaaleilla korotus 15 %</t>
  </si>
  <si>
    <t>Urakassa työntekijöitä</t>
  </si>
  <si>
    <t>Ennakko osuus urakasta</t>
  </si>
  <si>
    <t>Jää pohjarahaa</t>
  </si>
  <si>
    <t>Maksettu tuntipalkka</t>
  </si>
  <si>
    <t>Huolellinen imurointi alle 200 m²</t>
  </si>
  <si>
    <t>Huolellinen imurointi yli 200 m²</t>
  </si>
  <si>
    <t>3.1.6.</t>
  </si>
  <si>
    <t>3.1.7.</t>
  </si>
  <si>
    <t>3.1.8.</t>
  </si>
  <si>
    <t>Imurointi oman työskentelyn jälkeen, alle 200 m²</t>
  </si>
  <si>
    <t>3.1.9.</t>
  </si>
  <si>
    <t>Imurointi oman työskentelyn jälkeen, yli 200 m²</t>
  </si>
  <si>
    <t>Huolellinen imurointi, alle 200 m²</t>
  </si>
  <si>
    <t>Huolellinen imurointi, yli 200 m²</t>
  </si>
  <si>
    <t>Ikkunakarmien teippaus €/jm</t>
  </si>
  <si>
    <t>Ikkunoiden teippaus €/jm</t>
  </si>
  <si>
    <t xml:space="preserve">4.5b.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</si>
</sst>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\.m\."/>
    <numFmt numFmtId="165" formatCode="#,##0.00&quot; mk&quot;"/>
    <numFmt numFmtId="166" formatCode="0%"/>
    <numFmt numFmtId="167" formatCode="0.0%"/>
  </numFmts>
  <fonts count="39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i/>
      <sz val="10"/>
      <color indexed="23"/>
      <name val="Arial"/>
      <family val="2"/>
    </font>
    <font>
      <b/>
      <sz val="10"/>
      <color indexed="8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sz val="8"/>
      <color indexed="8"/>
      <name val="Times New Roman"/>
      <family val="1"/>
    </font>
    <font>
      <b/>
      <sz val="12"/>
      <color indexed="14"/>
      <name val="Arial"/>
      <family val="2"/>
    </font>
    <font>
      <b/>
      <vertAlign val="superscript"/>
      <sz val="12"/>
      <name val="Arial"/>
      <family val="2"/>
    </font>
    <font>
      <sz val="8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4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27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1" applyNumberFormat="0" applyAlignment="0" applyProtection="0"/>
    <xf numFmtId="0" fontId="3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5" fillId="21" borderId="2" applyNumberFormat="0" applyAlignment="0" applyProtection="0"/>
    <xf numFmtId="0" fontId="6" fillId="0" borderId="3" applyNumberFormat="0" applyFill="0" applyAlignment="0" applyProtection="0"/>
    <xf numFmtId="0" fontId="7" fillId="2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7" borderId="2" applyNumberFormat="0" applyAlignment="0" applyProtection="0"/>
    <xf numFmtId="0" fontId="15" fillId="23" borderId="8" applyNumberFormat="0" applyAlignment="0" applyProtection="0"/>
    <xf numFmtId="0" fontId="16" fillId="21" borderId="9" applyNumberFormat="0" applyAlignment="0" applyProtection="0"/>
    <xf numFmtId="0" fontId="17" fillId="0" borderId="0" applyNumberFormat="0" applyFill="0" applyBorder="0" applyAlignment="0" applyProtection="0"/>
    <xf numFmtId="43" fontId="38" fillId="0" borderId="0" applyFont="0" applyFill="0" applyBorder="0" applyAlignment="0" applyProtection="0"/>
  </cellStyleXfs>
  <cellXfs count="461">
    <xf numFmtId="0" fontId="0" fillId="0" borderId="0" xfId="0"/>
    <xf numFmtId="0" fontId="18" fillId="0" borderId="0" xfId="0" applyFont="1" applyProtection="1">
      <protection locked="0"/>
    </xf>
    <xf numFmtId="0" fontId="30" fillId="0" borderId="20" xfId="32" applyFont="1" applyBorder="1" applyProtection="1">
      <protection hidden="1"/>
    </xf>
    <xf numFmtId="0" fontId="19" fillId="0" borderId="21" xfId="32" applyFont="1" applyBorder="1" applyAlignment="1" applyProtection="1">
      <alignment horizontal="left" vertical="center"/>
      <protection hidden="1"/>
    </xf>
    <xf numFmtId="0" fontId="30" fillId="0" borderId="21" xfId="32" applyFont="1" applyBorder="1" applyAlignment="1" applyProtection="1">
      <alignment horizontal="left"/>
      <protection hidden="1"/>
    </xf>
    <xf numFmtId="0" fontId="30" fillId="0" borderId="22" xfId="32" applyFont="1" applyBorder="1" applyProtection="1">
      <protection hidden="1"/>
    </xf>
    <xf numFmtId="0" fontId="30" fillId="0" borderId="0" xfId="32" applyFont="1" applyProtection="1">
      <protection locked="0"/>
    </xf>
    <xf numFmtId="0" fontId="19" fillId="21" borderId="20" xfId="0" applyFont="1" applyFill="1" applyBorder="1" applyProtection="1">
      <protection locked="0"/>
    </xf>
    <xf numFmtId="0" fontId="19" fillId="21" borderId="21" xfId="0" applyFont="1" applyFill="1" applyBorder="1" applyProtection="1">
      <protection locked="0"/>
    </xf>
    <xf numFmtId="0" fontId="19" fillId="21" borderId="22" xfId="0" applyFont="1" applyFill="1" applyBorder="1" applyProtection="1">
      <protection locked="0"/>
    </xf>
    <xf numFmtId="0" fontId="30" fillId="0" borderId="23" xfId="32" applyFont="1" applyBorder="1" applyProtection="1">
      <protection hidden="1"/>
    </xf>
    <xf numFmtId="0" fontId="30" fillId="0" borderId="14" xfId="32" applyFont="1" applyBorder="1" applyAlignment="1" applyProtection="1">
      <alignment horizontal="left"/>
      <protection hidden="1"/>
    </xf>
    <xf numFmtId="0" fontId="31" fillId="0" borderId="0" xfId="32" applyFont="1" applyAlignment="1" applyProtection="1">
      <alignment horizontal="left"/>
      <protection hidden="1"/>
    </xf>
    <xf numFmtId="0" fontId="30" fillId="0" borderId="0" xfId="32" applyFont="1" applyAlignment="1" applyProtection="1">
      <alignment horizontal="left"/>
      <protection hidden="1"/>
    </xf>
    <xf numFmtId="0" fontId="31" fillId="0" borderId="24" xfId="32" applyFont="1" applyBorder="1" applyAlignment="1" applyProtection="1">
      <alignment horizontal="left"/>
      <protection hidden="1"/>
    </xf>
    <xf numFmtId="0" fontId="19" fillId="21" borderId="23" xfId="0" applyFont="1" applyFill="1" applyBorder="1" applyProtection="1">
      <protection locked="0"/>
    </xf>
    <xf numFmtId="0" fontId="19" fillId="21" borderId="0" xfId="0" applyFont="1" applyFill="1" applyProtection="1">
      <protection locked="0"/>
    </xf>
    <xf numFmtId="0" fontId="19" fillId="21" borderId="24" xfId="0" applyFont="1" applyFill="1" applyBorder="1" applyProtection="1">
      <protection locked="0"/>
    </xf>
    <xf numFmtId="0" fontId="30" fillId="0" borderId="30" xfId="32" applyFont="1" applyBorder="1" applyAlignment="1" applyProtection="1">
      <alignment horizontal="left"/>
      <protection locked="0"/>
    </xf>
    <xf numFmtId="0" fontId="30" fillId="0" borderId="10" xfId="32" applyFont="1" applyBorder="1" applyProtection="1">
      <protection locked="0"/>
    </xf>
    <xf numFmtId="0" fontId="30" fillId="22" borderId="31" xfId="32" applyFont="1" applyFill="1" applyBorder="1" applyProtection="1">
      <protection locked="0"/>
    </xf>
    <xf numFmtId="0" fontId="30" fillId="0" borderId="32" xfId="32" applyFont="1" applyBorder="1" applyAlignment="1" applyProtection="1">
      <alignment horizontal="left"/>
      <protection locked="0"/>
    </xf>
    <xf numFmtId="0" fontId="30" fillId="0" borderId="14" xfId="32" applyFont="1" applyBorder="1" applyProtection="1">
      <protection locked="0"/>
    </xf>
    <xf numFmtId="0" fontId="19" fillId="0" borderId="23" xfId="32" applyFont="1" applyBorder="1" applyProtection="1">
      <protection locked="0"/>
    </xf>
    <xf numFmtId="0" fontId="18" fillId="22" borderId="33" xfId="32" applyFont="1" applyFill="1" applyBorder="1" applyProtection="1">
      <protection locked="0"/>
    </xf>
    <xf numFmtId="0" fontId="18" fillId="22" borderId="33" xfId="0" applyFont="1" applyFill="1" applyBorder="1" applyProtection="1">
      <protection locked="0"/>
    </xf>
    <xf numFmtId="0" fontId="30" fillId="0" borderId="31" xfId="32" applyFont="1" applyBorder="1" applyProtection="1">
      <protection locked="0"/>
    </xf>
    <xf numFmtId="0" fontId="31" fillId="0" borderId="23" xfId="32" applyFont="1" applyBorder="1" applyAlignment="1" applyProtection="1">
      <alignment horizontal="left"/>
      <protection hidden="1"/>
    </xf>
    <xf numFmtId="0" fontId="31" fillId="0" borderId="16" xfId="32" applyFont="1" applyBorder="1" applyProtection="1">
      <protection hidden="1"/>
    </xf>
    <xf numFmtId="0" fontId="18" fillId="0" borderId="0" xfId="0" applyFont="1" applyProtection="1">
      <protection hidden="1"/>
    </xf>
    <xf numFmtId="0" fontId="30" fillId="0" borderId="0" xfId="32" applyFont="1" applyProtection="1">
      <protection hidden="1"/>
    </xf>
    <xf numFmtId="0" fontId="30" fillId="0" borderId="24" xfId="32" applyFont="1" applyBorder="1" applyProtection="1">
      <protection hidden="1"/>
    </xf>
    <xf numFmtId="0" fontId="30" fillId="0" borderId="23" xfId="32" applyFont="1" applyBorder="1" applyAlignment="1" applyProtection="1">
      <alignment horizontal="left"/>
      <protection hidden="1"/>
    </xf>
    <xf numFmtId="0" fontId="30" fillId="0" borderId="33" xfId="32" applyFont="1" applyBorder="1" applyProtection="1">
      <protection hidden="1"/>
    </xf>
    <xf numFmtId="0" fontId="18" fillId="0" borderId="14" xfId="0" applyFont="1" applyBorder="1" applyProtection="1">
      <protection hidden="1"/>
    </xf>
    <xf numFmtId="0" fontId="30" fillId="0" borderId="14" xfId="32" applyFont="1" applyBorder="1" applyProtection="1">
      <protection hidden="1"/>
    </xf>
    <xf numFmtId="0" fontId="18" fillId="0" borderId="23" xfId="0" applyFont="1" applyBorder="1" applyProtection="1">
      <protection hidden="1"/>
    </xf>
    <xf numFmtId="0" fontId="30" fillId="0" borderId="16" xfId="32" applyFont="1" applyBorder="1" applyAlignment="1" applyProtection="1">
      <alignment horizontal="center"/>
      <protection hidden="1"/>
    </xf>
    <xf numFmtId="0" fontId="30" fillId="0" borderId="16" xfId="32" applyFont="1" applyBorder="1" applyAlignment="1" applyProtection="1">
      <alignment horizontal="center" vertical="center"/>
      <protection hidden="1"/>
    </xf>
    <xf numFmtId="0" fontId="30" fillId="0" borderId="34" xfId="32" applyFont="1" applyBorder="1" applyAlignment="1" applyProtection="1">
      <alignment wrapText="1"/>
      <protection hidden="1"/>
    </xf>
    <xf numFmtId="0" fontId="31" fillId="0" borderId="35" xfId="32" applyFont="1" applyBorder="1" applyProtection="1">
      <protection hidden="1"/>
    </xf>
    <xf numFmtId="0" fontId="30" fillId="0" borderId="16" xfId="32" applyFont="1" applyBorder="1" applyAlignment="1" applyProtection="1">
      <alignment horizontal="center"/>
      <protection locked="0"/>
    </xf>
    <xf numFmtId="0" fontId="30" fillId="24" borderId="16" xfId="32" applyFont="1" applyFill="1" applyBorder="1" applyAlignment="1" applyProtection="1">
      <alignment horizontal="center"/>
      <protection hidden="1"/>
    </xf>
    <xf numFmtId="0" fontId="31" fillId="0" borderId="36" xfId="32" applyFont="1" applyBorder="1" applyProtection="1">
      <protection hidden="1"/>
    </xf>
    <xf numFmtId="0" fontId="30" fillId="0" borderId="18" xfId="32" applyFont="1" applyBorder="1" applyAlignment="1" applyProtection="1">
      <alignment horizontal="center"/>
      <protection locked="0"/>
    </xf>
    <xf numFmtId="0" fontId="18" fillId="0" borderId="31" xfId="0" applyFont="1" applyBorder="1" applyProtection="1">
      <protection locked="0"/>
    </xf>
    <xf numFmtId="0" fontId="19" fillId="21" borderId="25" xfId="0" applyFont="1" applyFill="1" applyBorder="1" applyProtection="1">
      <protection locked="0"/>
    </xf>
    <xf numFmtId="0" fontId="19" fillId="21" borderId="26" xfId="0" applyFont="1" applyFill="1" applyBorder="1" applyProtection="1">
      <protection locked="0"/>
    </xf>
    <xf numFmtId="0" fontId="19" fillId="21" borderId="27" xfId="0" applyFont="1" applyFill="1" applyBorder="1" applyProtection="1">
      <protection locked="0"/>
    </xf>
    <xf numFmtId="0" fontId="19" fillId="0" borderId="0" xfId="0" applyFont="1" applyProtection="1">
      <protection locked="0"/>
    </xf>
    <xf numFmtId="0" fontId="30" fillId="0" borderId="35" xfId="32" applyFont="1" applyBorder="1" applyProtection="1">
      <protection hidden="1"/>
    </xf>
    <xf numFmtId="0" fontId="30" fillId="0" borderId="16" xfId="32" applyFont="1" applyBorder="1" applyProtection="1">
      <protection locked="0"/>
    </xf>
    <xf numFmtId="0" fontId="30" fillId="0" borderId="37" xfId="32" applyFont="1" applyBorder="1" applyProtection="1">
      <protection hidden="1"/>
    </xf>
    <xf numFmtId="0" fontId="30" fillId="0" borderId="38" xfId="32" applyFont="1" applyBorder="1" applyAlignment="1" applyProtection="1">
      <alignment horizontal="center"/>
      <protection locked="0"/>
    </xf>
    <xf numFmtId="0" fontId="30" fillId="0" borderId="38" xfId="32" applyFont="1" applyBorder="1" applyProtection="1">
      <protection locked="0"/>
    </xf>
    <xf numFmtId="0" fontId="31" fillId="24" borderId="38" xfId="32" applyFont="1" applyFill="1" applyBorder="1" applyAlignment="1" applyProtection="1">
      <alignment horizontal="center"/>
      <protection hidden="1"/>
    </xf>
    <xf numFmtId="0" fontId="30" fillId="0" borderId="39" xfId="32" applyFont="1" applyBorder="1" applyProtection="1">
      <protection locked="0"/>
    </xf>
    <xf numFmtId="0" fontId="30" fillId="0" borderId="40" xfId="32" applyFont="1" applyBorder="1" applyProtection="1">
      <protection locked="0"/>
    </xf>
    <xf numFmtId="49" fontId="22" fillId="0" borderId="0" xfId="27" applyNumberFormat="1" applyFont="1" applyFill="1" applyBorder="1" applyAlignment="1" applyProtection="1">
      <protection locked="0"/>
    </xf>
    <xf numFmtId="0" fontId="22" fillId="0" borderId="0" xfId="27" applyNumberFormat="1" applyFont="1" applyFill="1" applyBorder="1" applyAlignment="1" applyProtection="1">
      <protection locked="0"/>
    </xf>
    <xf numFmtId="0" fontId="30" fillId="0" borderId="23" xfId="32" applyFont="1" applyBorder="1" applyProtection="1">
      <protection locked="0"/>
    </xf>
    <xf numFmtId="0" fontId="31" fillId="15" borderId="17" xfId="32" applyFont="1" applyFill="1" applyBorder="1" applyAlignment="1" applyProtection="1">
      <alignment horizontal="center"/>
      <protection hidden="1"/>
    </xf>
    <xf numFmtId="0" fontId="30" fillId="0" borderId="24" xfId="32" applyFont="1" applyBorder="1" applyProtection="1">
      <protection locked="0"/>
    </xf>
    <xf numFmtId="0" fontId="30" fillId="0" borderId="41" xfId="32" applyFont="1" applyBorder="1" applyProtection="1">
      <protection locked="0"/>
    </xf>
    <xf numFmtId="0" fontId="30" fillId="0" borderId="42" xfId="32" applyFont="1" applyBorder="1" applyProtection="1">
      <protection locked="0"/>
    </xf>
    <xf numFmtId="0" fontId="18" fillId="0" borderId="23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8" fillId="0" borderId="25" xfId="0" applyFont="1" applyBorder="1" applyProtection="1">
      <protection locked="0"/>
    </xf>
    <xf numFmtId="0" fontId="18" fillId="0" borderId="26" xfId="0" applyFont="1" applyBorder="1" applyProtection="1">
      <protection locked="0"/>
    </xf>
    <xf numFmtId="0" fontId="18" fillId="0" borderId="27" xfId="0" applyFont="1" applyBorder="1" applyProtection="1">
      <protection locked="0"/>
    </xf>
    <xf numFmtId="0" fontId="19" fillId="0" borderId="0" xfId="32" applyFont="1" applyAlignment="1" applyProtection="1">
      <alignment horizontal="left" vertical="center"/>
      <protection locked="0"/>
    </xf>
    <xf numFmtId="0" fontId="30" fillId="0" borderId="0" xfId="32" applyFont="1" applyAlignment="1" applyProtection="1">
      <alignment horizontal="left"/>
      <protection locked="0"/>
    </xf>
    <xf numFmtId="0" fontId="31" fillId="0" borderId="0" xfId="32" applyFont="1" applyAlignment="1" applyProtection="1">
      <alignment horizontal="left"/>
      <protection locked="0"/>
    </xf>
    <xf numFmtId="0" fontId="18" fillId="0" borderId="0" xfId="32" applyFont="1" applyProtection="1">
      <protection locked="0"/>
    </xf>
    <xf numFmtId="0" fontId="19" fillId="0" borderId="0" xfId="32" applyFont="1" applyProtection="1">
      <protection hidden="1"/>
    </xf>
    <xf numFmtId="0" fontId="18" fillId="22" borderId="14" xfId="32" applyFont="1" applyFill="1" applyBorder="1" applyProtection="1">
      <protection hidden="1"/>
    </xf>
    <xf numFmtId="0" fontId="18" fillId="0" borderId="0" xfId="32" applyFont="1" applyProtection="1">
      <protection hidden="1"/>
    </xf>
    <xf numFmtId="0" fontId="18" fillId="0" borderId="0" xfId="32" applyFont="1" applyAlignment="1" applyProtection="1">
      <alignment horizontal="left"/>
      <protection locked="0"/>
    </xf>
    <xf numFmtId="0" fontId="31" fillId="0" borderId="0" xfId="32" applyFont="1" applyProtection="1">
      <protection hidden="1"/>
    </xf>
    <xf numFmtId="49" fontId="18" fillId="0" borderId="26" xfId="0" applyNumberFormat="1" applyFont="1" applyBorder="1" applyAlignment="1" applyProtection="1">
      <alignment horizontal="left"/>
      <protection hidden="1"/>
    </xf>
    <xf numFmtId="49" fontId="31" fillId="0" borderId="38" xfId="32" applyNumberFormat="1" applyFont="1" applyBorder="1" applyAlignment="1" applyProtection="1">
      <alignment horizontal="center"/>
      <protection hidden="1"/>
    </xf>
    <xf numFmtId="0" fontId="30" fillId="0" borderId="43" xfId="32" applyFont="1" applyBorder="1" applyAlignment="1" applyProtection="1">
      <alignment horizontal="center"/>
      <protection hidden="1"/>
    </xf>
    <xf numFmtId="0" fontId="30" fillId="0" borderId="43" xfId="32" applyFont="1" applyBorder="1" applyAlignment="1" applyProtection="1">
      <alignment horizontal="center" wrapText="1"/>
      <protection hidden="1"/>
    </xf>
    <xf numFmtId="0" fontId="30" fillId="0" borderId="43" xfId="32" applyFont="1" applyBorder="1" applyAlignment="1" applyProtection="1">
      <alignment horizontal="right"/>
      <protection hidden="1"/>
    </xf>
    <xf numFmtId="0" fontId="18" fillId="0" borderId="43" xfId="0" applyFont="1" applyBorder="1" applyAlignment="1" applyProtection="1">
      <alignment horizontal="center"/>
      <protection hidden="1"/>
    </xf>
    <xf numFmtId="0" fontId="30" fillId="0" borderId="43" xfId="32" applyFont="1" applyBorder="1" applyProtection="1">
      <protection hidden="1"/>
    </xf>
    <xf numFmtId="0" fontId="30" fillId="0" borderId="18" xfId="32" applyFont="1" applyBorder="1" applyAlignment="1" applyProtection="1">
      <alignment horizontal="center"/>
      <protection hidden="1"/>
    </xf>
    <xf numFmtId="0" fontId="18" fillId="0" borderId="18" xfId="0" applyFont="1" applyBorder="1" applyAlignment="1" applyProtection="1">
      <alignment horizontal="center"/>
      <protection hidden="1"/>
    </xf>
    <xf numFmtId="0" fontId="30" fillId="0" borderId="18" xfId="32" applyFont="1" applyBorder="1" applyProtection="1">
      <protection hidden="1"/>
    </xf>
    <xf numFmtId="0" fontId="18" fillId="0" borderId="43" xfId="0" applyFont="1" applyBorder="1" applyProtection="1">
      <protection hidden="1"/>
    </xf>
    <xf numFmtId="0" fontId="30" fillId="15" borderId="43" xfId="32" applyFont="1" applyFill="1" applyBorder="1" applyAlignment="1" applyProtection="1">
      <alignment horizontal="center"/>
      <protection hidden="1"/>
    </xf>
    <xf numFmtId="0" fontId="32" fillId="0" borderId="0" xfId="0" applyFont="1" applyProtection="1">
      <protection locked="0"/>
    </xf>
    <xf numFmtId="0" fontId="19" fillId="0" borderId="0" xfId="32" applyFont="1" applyProtection="1">
      <protection locked="0"/>
    </xf>
    <xf numFmtId="0" fontId="18" fillId="22" borderId="14" xfId="32" applyFont="1" applyFill="1" applyBorder="1" applyProtection="1">
      <protection locked="0"/>
    </xf>
    <xf numFmtId="0" fontId="18" fillId="22" borderId="14" xfId="0" applyFont="1" applyFill="1" applyBorder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30" fillId="0" borderId="0" xfId="32" applyFont="1" applyAlignment="1" applyProtection="1">
      <alignment horizontal="center"/>
      <protection locked="0"/>
    </xf>
    <xf numFmtId="0" fontId="18" fillId="0" borderId="14" xfId="0" applyFont="1" applyBorder="1" applyProtection="1">
      <protection locked="0"/>
    </xf>
    <xf numFmtId="0" fontId="27" fillId="0" borderId="0" xfId="0" applyFont="1" applyProtection="1">
      <protection locked="0"/>
    </xf>
    <xf numFmtId="0" fontId="19" fillId="21" borderId="24" xfId="0" applyFont="1" applyFill="1" applyBorder="1" applyAlignment="1" applyProtection="1">
      <alignment horizontal="center"/>
      <protection locked="0"/>
    </xf>
    <xf numFmtId="0" fontId="30" fillId="0" borderId="30" xfId="32" applyFont="1" applyBorder="1" applyAlignment="1" applyProtection="1">
      <alignment horizontal="left"/>
      <protection hidden="1"/>
    </xf>
    <xf numFmtId="0" fontId="30" fillId="0" borderId="32" xfId="32" applyFont="1" applyBorder="1" applyAlignment="1" applyProtection="1">
      <alignment horizontal="left"/>
      <protection hidden="1"/>
    </xf>
    <xf numFmtId="0" fontId="19" fillId="0" borderId="23" xfId="32" applyFont="1" applyBorder="1" applyProtection="1">
      <protection hidden="1"/>
    </xf>
    <xf numFmtId="0" fontId="30" fillId="0" borderId="33" xfId="32" applyFont="1" applyBorder="1" applyProtection="1">
      <protection locked="0"/>
    </xf>
    <xf numFmtId="0" fontId="30" fillId="0" borderId="41" xfId="32" applyFont="1" applyBorder="1" applyProtection="1">
      <protection hidden="1"/>
    </xf>
    <xf numFmtId="0" fontId="18" fillId="22" borderId="14" xfId="0" applyFont="1" applyFill="1" applyBorder="1" applyProtection="1">
      <protection hidden="1"/>
    </xf>
    <xf numFmtId="0" fontId="18" fillId="0" borderId="0" xfId="32" applyFont="1" applyAlignment="1" applyProtection="1">
      <alignment horizontal="left"/>
      <protection hidden="1"/>
    </xf>
    <xf numFmtId="0" fontId="25" fillId="0" borderId="0" xfId="32" applyFont="1" applyAlignment="1" applyProtection="1">
      <alignment horizontal="left" vertical="center"/>
      <protection locked="0"/>
    </xf>
    <xf numFmtId="49" fontId="18" fillId="0" borderId="16" xfId="0" applyNumberFormat="1" applyFont="1" applyBorder="1" applyAlignment="1" applyProtection="1">
      <alignment horizontal="left"/>
      <protection hidden="1"/>
    </xf>
    <xf numFmtId="49" fontId="31" fillId="0" borderId="19" xfId="32" applyNumberFormat="1" applyFont="1" applyBorder="1" applyAlignment="1" applyProtection="1">
      <alignment horizontal="center"/>
      <protection hidden="1"/>
    </xf>
    <xf numFmtId="0" fontId="31" fillId="0" borderId="16" xfId="32" applyFont="1" applyBorder="1" applyAlignment="1" applyProtection="1">
      <alignment horizontal="left"/>
      <protection hidden="1"/>
    </xf>
    <xf numFmtId="0" fontId="1" fillId="0" borderId="16" xfId="32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0" fillId="0" borderId="16" xfId="32" applyFont="1" applyBorder="1" applyProtection="1">
      <protection hidden="1"/>
    </xf>
    <xf numFmtId="0" fontId="1" fillId="0" borderId="0" xfId="32" applyAlignment="1" applyProtection="1">
      <alignment horizontal="center"/>
      <protection hidden="1"/>
    </xf>
    <xf numFmtId="2" fontId="1" fillId="0" borderId="16" xfId="32" applyNumberFormat="1" applyBorder="1" applyAlignment="1" applyProtection="1">
      <alignment horizontal="center"/>
      <protection hidden="1"/>
    </xf>
    <xf numFmtId="2" fontId="1" fillId="4" borderId="16" xfId="32" applyNumberFormat="1" applyFill="1" applyBorder="1" applyAlignment="1" applyProtection="1">
      <alignment horizontal="center"/>
      <protection hidden="1"/>
    </xf>
    <xf numFmtId="166" fontId="27" fillId="0" borderId="0" xfId="0" applyNumberFormat="1" applyFont="1" applyProtection="1">
      <protection locked="0"/>
    </xf>
    <xf numFmtId="166" fontId="18" fillId="0" borderId="0" xfId="0" applyNumberFormat="1" applyFont="1" applyProtection="1">
      <protection locked="0"/>
    </xf>
    <xf numFmtId="0" fontId="33" fillId="0" borderId="0" xfId="0" applyFont="1" applyProtection="1">
      <protection hidden="1"/>
    </xf>
    <xf numFmtId="0" fontId="33" fillId="0" borderId="0" xfId="0" applyFont="1" applyAlignment="1" applyProtection="1">
      <alignment horizontal="left"/>
      <protection hidden="1"/>
    </xf>
    <xf numFmtId="0" fontId="0" fillId="0" borderId="0" xfId="0" applyProtection="1">
      <protection locked="0"/>
    </xf>
    <xf numFmtId="0" fontId="3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25" fillId="22" borderId="0" xfId="0" applyFont="1" applyFill="1" applyProtection="1">
      <protection locked="0"/>
    </xf>
    <xf numFmtId="0" fontId="25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33" fillId="0" borderId="0" xfId="0" applyNumberFormat="1" applyFont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hidden="1"/>
    </xf>
    <xf numFmtId="0" fontId="0" fillId="0" borderId="18" xfId="0" applyBorder="1" applyProtection="1">
      <protection locked="0"/>
    </xf>
    <xf numFmtId="2" fontId="33" fillId="0" borderId="29" xfId="0" applyNumberFormat="1" applyFont="1" applyBorder="1" applyAlignment="1" applyProtection="1">
      <alignment horizontal="center"/>
      <protection hidden="1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18" xfId="0" applyFont="1" applyBorder="1" applyProtection="1">
      <protection locked="0"/>
    </xf>
    <xf numFmtId="0" fontId="33" fillId="0" borderId="18" xfId="0" applyFont="1" applyBorder="1" applyAlignment="1" applyProtection="1">
      <alignment horizontal="center"/>
      <protection hidden="1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2" fontId="0" fillId="4" borderId="44" xfId="0" applyNumberFormat="1" applyFill="1" applyBorder="1" applyAlignment="1" applyProtection="1">
      <alignment horizontal="center"/>
      <protection hidden="1"/>
    </xf>
    <xf numFmtId="0" fontId="0" fillId="6" borderId="16" xfId="0" applyFill="1" applyBorder="1" applyProtection="1">
      <protection locked="0"/>
    </xf>
    <xf numFmtId="0" fontId="0" fillId="24" borderId="16" xfId="0" applyFill="1" applyBorder="1" applyProtection="1">
      <protection locked="0"/>
    </xf>
    <xf numFmtId="166" fontId="0" fillId="0" borderId="16" xfId="0" applyNumberFormat="1" applyBorder="1" applyProtection="1">
      <protection locked="0"/>
    </xf>
    <xf numFmtId="2" fontId="0" fillId="4" borderId="16" xfId="0" applyNumberFormat="1" applyFill="1" applyBorder="1" applyAlignment="1" applyProtection="1">
      <alignment horizontal="center"/>
      <protection hidden="1"/>
    </xf>
    <xf numFmtId="2" fontId="0" fillId="6" borderId="16" xfId="0" applyNumberFormat="1" applyFill="1" applyBorder="1" applyAlignment="1" applyProtection="1">
      <alignment horizontal="center"/>
      <protection hidden="1"/>
    </xf>
    <xf numFmtId="2" fontId="0" fillId="0" borderId="44" xfId="0" applyNumberFormat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" fontId="0" fillId="0" borderId="16" xfId="0" applyNumberFormat="1" applyBorder="1" applyAlignment="1" applyProtection="1">
      <alignment horizontal="center"/>
      <protection hidden="1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2" fontId="33" fillId="0" borderId="0" xfId="0" applyNumberFormat="1" applyFont="1" applyAlignment="1" applyProtection="1">
      <alignment horizontal="center"/>
      <protection hidden="1"/>
    </xf>
    <xf numFmtId="0" fontId="33" fillId="24" borderId="38" xfId="0" applyFont="1" applyFill="1" applyBorder="1" applyProtection="1">
      <protection hidden="1"/>
    </xf>
    <xf numFmtId="2" fontId="33" fillId="4" borderId="38" xfId="0" applyNumberFormat="1" applyFont="1" applyFill="1" applyBorder="1" applyAlignment="1" applyProtection="1">
      <alignment horizontal="center"/>
      <protection hidden="1"/>
    </xf>
    <xf numFmtId="2" fontId="33" fillId="11" borderId="16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left"/>
      <protection locked="0"/>
    </xf>
    <xf numFmtId="2" fontId="33" fillId="0" borderId="44" xfId="0" applyNumberFormat="1" applyFont="1" applyBorder="1" applyAlignment="1" applyProtection="1">
      <alignment horizontal="center"/>
      <protection hidden="1"/>
    </xf>
    <xf numFmtId="0" fontId="33" fillId="0" borderId="16" xfId="0" applyFont="1" applyBorder="1" applyAlignment="1" applyProtection="1">
      <alignment horizontal="center"/>
      <protection hidden="1"/>
    </xf>
    <xf numFmtId="2" fontId="33" fillId="6" borderId="38" xfId="0" applyNumberFormat="1" applyFont="1" applyFill="1" applyBorder="1" applyAlignment="1" applyProtection="1">
      <alignment horizontal="center"/>
      <protection hidden="1"/>
    </xf>
    <xf numFmtId="2" fontId="33" fillId="0" borderId="16" xfId="0" applyNumberFormat="1" applyFont="1" applyBorder="1" applyAlignment="1" applyProtection="1">
      <alignment horizontal="center"/>
      <protection hidden="1"/>
    </xf>
    <xf numFmtId="2" fontId="0" fillId="0" borderId="18" xfId="0" applyNumberFormat="1" applyBorder="1" applyAlignment="1" applyProtection="1">
      <alignment horizontal="center"/>
      <protection hidden="1"/>
    </xf>
    <xf numFmtId="165" fontId="0" fillId="6" borderId="16" xfId="0" applyNumberFormat="1" applyFill="1" applyBorder="1" applyProtection="1">
      <protection locked="0"/>
    </xf>
    <xf numFmtId="2" fontId="0" fillId="4" borderId="19" xfId="0" applyNumberFormat="1" applyFill="1" applyBorder="1" applyAlignment="1" applyProtection="1">
      <alignment horizontal="center"/>
      <protection hidden="1"/>
    </xf>
    <xf numFmtId="2" fontId="33" fillId="6" borderId="16" xfId="0" applyNumberFormat="1" applyFont="1" applyFill="1" applyBorder="1" applyAlignment="1" applyProtection="1">
      <alignment horizontal="center"/>
      <protection hidden="1"/>
    </xf>
    <xf numFmtId="164" fontId="33" fillId="0" borderId="0" xfId="0" applyNumberFormat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24" borderId="38" xfId="0" applyFill="1" applyBorder="1" applyProtection="1">
      <protection locked="0"/>
    </xf>
    <xf numFmtId="164" fontId="18" fillId="0" borderId="0" xfId="0" applyNumberFormat="1" applyFont="1" applyAlignment="1" applyProtection="1">
      <alignment horizontal="left"/>
      <protection locked="0"/>
    </xf>
    <xf numFmtId="2" fontId="19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hidden="1"/>
    </xf>
    <xf numFmtId="2" fontId="33" fillId="24" borderId="16" xfId="0" applyNumberFormat="1" applyFont="1" applyFill="1" applyBorder="1" applyAlignment="1" applyProtection="1">
      <alignment horizontal="center"/>
      <protection locked="0"/>
    </xf>
    <xf numFmtId="2" fontId="33" fillId="15" borderId="16" xfId="0" applyNumberFormat="1" applyFont="1" applyFill="1" applyBorder="1" applyProtection="1">
      <protection hidden="1"/>
    </xf>
    <xf numFmtId="164" fontId="33" fillId="0" borderId="0" xfId="0" applyNumberFormat="1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hidden="1"/>
    </xf>
    <xf numFmtId="2" fontId="19" fillId="0" borderId="0" xfId="0" applyNumberFormat="1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16" xfId="0" applyFont="1" applyBorder="1" applyAlignment="1" applyProtection="1">
      <alignment horizontal="center"/>
      <protection hidden="1"/>
    </xf>
    <xf numFmtId="2" fontId="33" fillId="24" borderId="16" xfId="0" applyNumberFormat="1" applyFont="1" applyFill="1" applyBorder="1" applyAlignment="1" applyProtection="1">
      <alignment horizontal="center"/>
      <protection hidden="1"/>
    </xf>
    <xf numFmtId="2" fontId="33" fillId="4" borderId="16" xfId="0" applyNumberFormat="1" applyFont="1" applyFill="1" applyBorder="1" applyAlignment="1" applyProtection="1">
      <alignment horizontal="center"/>
      <protection hidden="1"/>
    </xf>
    <xf numFmtId="0" fontId="33" fillId="0" borderId="0" xfId="0" applyFont="1" applyAlignment="1" applyProtection="1">
      <alignment horizontal="center"/>
      <protection hidden="1"/>
    </xf>
    <xf numFmtId="2" fontId="33" fillId="15" borderId="16" xfId="0" applyNumberFormat="1" applyFont="1" applyFill="1" applyBorder="1" applyAlignment="1" applyProtection="1">
      <alignment horizontal="center"/>
      <protection hidden="1"/>
    </xf>
    <xf numFmtId="2" fontId="33" fillId="25" borderId="0" xfId="0" applyNumberFormat="1" applyFont="1" applyFill="1" applyAlignment="1" applyProtection="1">
      <alignment horizontal="center"/>
      <protection hidden="1"/>
    </xf>
    <xf numFmtId="2" fontId="19" fillId="0" borderId="26" xfId="0" applyNumberFormat="1" applyFont="1" applyBorder="1" applyAlignment="1" applyProtection="1">
      <alignment horizontal="center"/>
      <protection hidden="1"/>
    </xf>
    <xf numFmtId="0" fontId="19" fillId="0" borderId="26" xfId="0" applyFont="1" applyBorder="1" applyAlignment="1" applyProtection="1">
      <alignment horizontal="center"/>
      <protection hidden="1"/>
    </xf>
    <xf numFmtId="2" fontId="33" fillId="0" borderId="26" xfId="0" applyNumberFormat="1" applyFont="1" applyBorder="1" applyAlignment="1" applyProtection="1">
      <alignment horizontal="center"/>
      <protection hidden="1"/>
    </xf>
    <xf numFmtId="0" fontId="33" fillId="0" borderId="26" xfId="0" applyFont="1" applyBorder="1" applyAlignment="1" applyProtection="1">
      <alignment horizontal="center"/>
      <protection hidden="1"/>
    </xf>
    <xf numFmtId="0" fontId="33" fillId="0" borderId="26" xfId="0" applyFont="1" applyBorder="1" applyProtection="1">
      <protection hidden="1"/>
    </xf>
    <xf numFmtId="0" fontId="19" fillId="0" borderId="0" xfId="0" applyFont="1" applyAlignment="1" applyProtection="1">
      <alignment horizontal="left"/>
      <protection locked="0"/>
    </xf>
    <xf numFmtId="0" fontId="22" fillId="0" borderId="0" xfId="27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19" fillId="0" borderId="0" xfId="0" applyFont="1" applyAlignment="1" applyProtection="1">
      <alignment horizontal="right"/>
      <protection hidden="1"/>
    </xf>
    <xf numFmtId="0" fontId="0" fillId="0" borderId="42" xfId="0" applyBorder="1" applyProtection="1">
      <protection hidden="1"/>
    </xf>
    <xf numFmtId="0" fontId="33" fillId="25" borderId="0" xfId="0" applyFont="1" applyFill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left"/>
      <protection hidden="1"/>
    </xf>
    <xf numFmtId="2" fontId="0" fillId="0" borderId="14" xfId="0" applyNumberFormat="1" applyBorder="1" applyAlignment="1" applyProtection="1">
      <alignment horizontal="center"/>
      <protection hidden="1"/>
    </xf>
    <xf numFmtId="2" fontId="33" fillId="0" borderId="18" xfId="0" applyNumberFormat="1" applyFont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19" fillId="0" borderId="0" xfId="0" applyFont="1" applyProtection="1">
      <protection hidden="1"/>
    </xf>
    <xf numFmtId="49" fontId="13" fillId="27" borderId="16" xfId="32" applyNumberFormat="1" applyFont="1" applyFill="1" applyBorder="1" applyAlignment="1" applyProtection="1">
      <alignment horizontal="center"/>
      <protection locked="0"/>
    </xf>
    <xf numFmtId="2" fontId="13" fillId="27" borderId="16" xfId="32" applyNumberFormat="1" applyFont="1" applyFill="1" applyBorder="1" applyAlignment="1" applyProtection="1">
      <alignment horizontal="center"/>
      <protection locked="0"/>
    </xf>
    <xf numFmtId="0" fontId="22" fillId="0" borderId="0" xfId="27" applyNumberFormat="1" applyFont="1" applyFill="1" applyBorder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8" fillId="0" borderId="0" xfId="0" applyFont="1" applyAlignment="1" applyProtection="1">
      <alignment horizontal="left"/>
      <protection locked="0"/>
    </xf>
    <xf numFmtId="0" fontId="18" fillId="0" borderId="13" xfId="0" applyFont="1" applyBorder="1" applyAlignment="1" applyProtection="1">
      <alignment horizontal="left"/>
      <protection locked="0"/>
    </xf>
    <xf numFmtId="0" fontId="18" fillId="0" borderId="12" xfId="0" applyFont="1" applyBorder="1" applyAlignment="1" applyProtection="1">
      <alignment horizontal="left"/>
      <protection locked="0"/>
    </xf>
    <xf numFmtId="0" fontId="18" fillId="6" borderId="16" xfId="0" applyFont="1" applyFill="1" applyBorder="1" applyAlignment="1" applyProtection="1">
      <alignment horizontal="left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18" fillId="0" borderId="15" xfId="0" applyFont="1" applyBorder="1" applyAlignment="1" applyProtection="1">
      <alignment horizontal="left"/>
      <protection locked="0"/>
    </xf>
    <xf numFmtId="0" fontId="18" fillId="0" borderId="29" xfId="0" applyFont="1" applyBorder="1" applyAlignment="1" applyProtection="1">
      <alignment horizontal="left"/>
      <protection locked="0"/>
    </xf>
    <xf numFmtId="0" fontId="18" fillId="0" borderId="28" xfId="0" applyFont="1" applyBorder="1" applyAlignment="1" applyProtection="1">
      <alignment horizontal="left"/>
      <protection hidden="1"/>
    </xf>
    <xf numFmtId="0" fontId="18" fillId="0" borderId="10" xfId="0" applyFont="1" applyBorder="1" applyAlignment="1" applyProtection="1">
      <alignment horizontal="left"/>
      <protection hidden="1"/>
    </xf>
    <xf numFmtId="0" fontId="18" fillId="0" borderId="11" xfId="0" applyFont="1" applyBorder="1" applyAlignment="1" applyProtection="1">
      <alignment horizontal="left"/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0" borderId="13" xfId="0" applyFont="1" applyBorder="1" applyAlignment="1" applyProtection="1">
      <alignment horizontal="left"/>
      <protection hidden="1"/>
    </xf>
    <xf numFmtId="0" fontId="18" fillId="0" borderId="12" xfId="0" applyFont="1" applyBorder="1" applyAlignment="1" applyProtection="1">
      <alignment horizontal="left"/>
      <protection hidden="1"/>
    </xf>
    <xf numFmtId="0" fontId="19" fillId="21" borderId="44" xfId="0" applyFont="1" applyFill="1" applyBorder="1" applyAlignment="1" applyProtection="1">
      <alignment horizontal="left"/>
      <protection hidden="1"/>
    </xf>
    <xf numFmtId="0" fontId="19" fillId="21" borderId="33" xfId="0" applyFont="1" applyFill="1" applyBorder="1" applyAlignment="1" applyProtection="1">
      <alignment horizontal="left"/>
      <protection hidden="1"/>
    </xf>
    <xf numFmtId="0" fontId="19" fillId="21" borderId="45" xfId="0" applyFont="1" applyFill="1" applyBorder="1" applyAlignment="1" applyProtection="1">
      <alignment horizontal="left"/>
      <protection hidden="1"/>
    </xf>
    <xf numFmtId="0" fontId="22" fillId="0" borderId="0" xfId="27" applyNumberFormat="1" applyFont="1" applyFill="1" applyBorder="1" applyAlignment="1" applyProtection="1">
      <alignment horizontal="left"/>
      <protection hidden="1"/>
    </xf>
    <xf numFmtId="0" fontId="30" fillId="0" borderId="23" xfId="32" applyFont="1" applyBorder="1" applyAlignment="1" applyProtection="1">
      <alignment horizontal="left"/>
      <protection locked="0"/>
    </xf>
    <xf numFmtId="0" fontId="19" fillId="21" borderId="20" xfId="0" applyFont="1" applyFill="1" applyBorder="1" applyProtection="1">
      <protection hidden="1"/>
    </xf>
    <xf numFmtId="0" fontId="19" fillId="21" borderId="21" xfId="0" applyFont="1" applyFill="1" applyBorder="1" applyProtection="1">
      <protection hidden="1"/>
    </xf>
    <xf numFmtId="0" fontId="19" fillId="21" borderId="22" xfId="0" applyFont="1" applyFill="1" applyBorder="1" applyProtection="1">
      <protection hidden="1"/>
    </xf>
    <xf numFmtId="0" fontId="19" fillId="21" borderId="23" xfId="0" applyFont="1" applyFill="1" applyBorder="1" applyProtection="1">
      <protection hidden="1"/>
    </xf>
    <xf numFmtId="0" fontId="19" fillId="21" borderId="0" xfId="0" applyFont="1" applyFill="1" applyProtection="1">
      <protection hidden="1"/>
    </xf>
    <xf numFmtId="0" fontId="19" fillId="21" borderId="24" xfId="0" applyFont="1" applyFill="1" applyBorder="1" applyProtection="1">
      <protection hidden="1"/>
    </xf>
    <xf numFmtId="0" fontId="30" fillId="0" borderId="10" xfId="32" applyFont="1" applyBorder="1" applyProtection="1">
      <protection hidden="1"/>
    </xf>
    <xf numFmtId="49" fontId="22" fillId="0" borderId="0" xfId="27" applyNumberFormat="1" applyFont="1" applyFill="1" applyBorder="1" applyAlignment="1" applyProtection="1">
      <protection hidden="1"/>
    </xf>
    <xf numFmtId="0" fontId="19" fillId="0" borderId="0" xfId="32" applyFont="1" applyAlignment="1" applyProtection="1">
      <alignment horizontal="left" vertical="center"/>
      <protection hidden="1"/>
    </xf>
    <xf numFmtId="49" fontId="18" fillId="0" borderId="0" xfId="0" applyNumberFormat="1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19" fillId="21" borderId="24" xfId="0" applyFont="1" applyFill="1" applyBorder="1" applyAlignment="1" applyProtection="1">
      <alignment horizontal="center"/>
      <protection hidden="1"/>
    </xf>
    <xf numFmtId="0" fontId="19" fillId="21" borderId="25" xfId="0" applyFont="1" applyFill="1" applyBorder="1" applyProtection="1">
      <protection hidden="1"/>
    </xf>
    <xf numFmtId="0" fontId="19" fillId="21" borderId="26" xfId="0" applyFont="1" applyFill="1" applyBorder="1" applyProtection="1">
      <protection hidden="1"/>
    </xf>
    <xf numFmtId="0" fontId="19" fillId="21" borderId="27" xfId="0" applyFont="1" applyFill="1" applyBorder="1" applyProtection="1">
      <protection hidden="1"/>
    </xf>
    <xf numFmtId="0" fontId="32" fillId="0" borderId="0" xfId="0" applyFont="1" applyProtection="1">
      <protection hidden="1"/>
    </xf>
    <xf numFmtId="49" fontId="18" fillId="0" borderId="16" xfId="0" applyNumberFormat="1" applyFont="1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left"/>
      <protection hidden="1"/>
    </xf>
    <xf numFmtId="0" fontId="0" fillId="0" borderId="46" xfId="0" applyBorder="1" applyProtection="1">
      <protection hidden="1"/>
    </xf>
    <xf numFmtId="0" fontId="0" fillId="0" borderId="16" xfId="0" applyBorder="1" applyAlignment="1" applyProtection="1">
      <alignment horizontal="left"/>
      <protection hidden="1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6" borderId="16" xfId="0" applyNumberFormat="1" applyFill="1" applyBorder="1" applyAlignment="1" applyProtection="1">
      <alignment horizontal="center"/>
      <protection locked="0"/>
    </xf>
    <xf numFmtId="2" fontId="18" fillId="0" borderId="0" xfId="0" applyNumberFormat="1" applyFont="1" applyAlignment="1" applyProtection="1">
      <alignment horizontal="center"/>
      <protection locked="0"/>
    </xf>
    <xf numFmtId="0" fontId="25" fillId="0" borderId="0" xfId="0" applyFont="1" applyProtection="1">
      <protection hidden="1"/>
    </xf>
    <xf numFmtId="0" fontId="33" fillId="0" borderId="14" xfId="0" applyFont="1" applyBorder="1" applyProtection="1">
      <protection hidden="1"/>
    </xf>
    <xf numFmtId="0" fontId="0" fillId="0" borderId="14" xfId="0" applyBorder="1" applyProtection="1">
      <protection hidden="1"/>
    </xf>
    <xf numFmtId="0" fontId="33" fillId="0" borderId="18" xfId="0" applyFont="1" applyBorder="1" applyAlignment="1" applyProtection="1">
      <alignment horizontal="left"/>
      <protection hidden="1"/>
    </xf>
    <xf numFmtId="0" fontId="0" fillId="0" borderId="18" xfId="0" applyBorder="1" applyProtection="1">
      <protection hidden="1"/>
    </xf>
    <xf numFmtId="0" fontId="33" fillId="0" borderId="18" xfId="0" applyFont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16" xfId="0" applyBorder="1" applyProtection="1">
      <protection hidden="1"/>
    </xf>
    <xf numFmtId="0" fontId="33" fillId="0" borderId="16" xfId="0" applyFont="1" applyBorder="1" applyProtection="1">
      <protection hidden="1"/>
    </xf>
    <xf numFmtId="0" fontId="33" fillId="0" borderId="16" xfId="0" applyFont="1" applyBorder="1" applyAlignment="1" applyProtection="1">
      <alignment horizontal="left"/>
      <protection hidden="1"/>
    </xf>
    <xf numFmtId="165" fontId="0" fillId="0" borderId="16" xfId="0" applyNumberFormat="1" applyBorder="1" applyProtection="1">
      <protection hidden="1"/>
    </xf>
    <xf numFmtId="2" fontId="35" fillId="0" borderId="0" xfId="0" applyNumberFormat="1" applyFont="1" applyAlignment="1" applyProtection="1">
      <alignment horizontal="center"/>
      <protection hidden="1"/>
    </xf>
    <xf numFmtId="49" fontId="0" fillId="0" borderId="16" xfId="0" applyNumberFormat="1" applyBorder="1" applyAlignment="1" applyProtection="1">
      <alignment horizontal="left"/>
      <protection hidden="1"/>
    </xf>
    <xf numFmtId="164" fontId="0" fillId="0" borderId="16" xfId="0" applyNumberFormat="1" applyBorder="1" applyAlignment="1" applyProtection="1">
      <alignment horizontal="left"/>
      <protection hidden="1"/>
    </xf>
    <xf numFmtId="0" fontId="33" fillId="0" borderId="43" xfId="0" applyFont="1" applyBorder="1" applyProtection="1">
      <protection hidden="1"/>
    </xf>
    <xf numFmtId="166" fontId="0" fillId="0" borderId="16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0" fontId="0" fillId="0" borderId="16" xfId="0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0" fillId="0" borderId="42" xfId="0" applyBorder="1" applyProtection="1">
      <protection locked="0"/>
    </xf>
    <xf numFmtId="0" fontId="19" fillId="0" borderId="20" xfId="0" applyFont="1" applyBorder="1" applyAlignment="1" applyProtection="1">
      <alignment horizontal="center"/>
      <protection locked="0"/>
    </xf>
    <xf numFmtId="0" fontId="19" fillId="0" borderId="21" xfId="0" applyFont="1" applyBorder="1" applyAlignment="1" applyProtection="1">
      <alignment horizontal="center"/>
      <protection locked="0"/>
    </xf>
    <xf numFmtId="2" fontId="19" fillId="0" borderId="21" xfId="0" applyNumberFormat="1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19" fillId="0" borderId="23" xfId="0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horizontal="center"/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left"/>
      <protection locked="0"/>
    </xf>
    <xf numFmtId="2" fontId="19" fillId="0" borderId="26" xfId="0" applyNumberFormat="1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33" fillId="0" borderId="26" xfId="0" applyFont="1" applyBorder="1" applyProtection="1">
      <protection locked="0"/>
    </xf>
    <xf numFmtId="2" fontId="33" fillId="0" borderId="26" xfId="0" applyNumberFormat="1" applyFont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horizontal="center"/>
      <protection locked="0"/>
    </xf>
    <xf numFmtId="0" fontId="18" fillId="0" borderId="24" xfId="0" applyFont="1" applyBorder="1" applyAlignment="1" applyProtection="1">
      <alignment horizontal="center"/>
      <protection locked="0"/>
    </xf>
    <xf numFmtId="0" fontId="33" fillId="0" borderId="24" xfId="0" applyFont="1" applyBorder="1" applyAlignment="1" applyProtection="1">
      <alignment horizontal="center"/>
      <protection locked="0"/>
    </xf>
    <xf numFmtId="0" fontId="33" fillId="25" borderId="24" xfId="0" applyFont="1" applyFill="1" applyBorder="1" applyAlignment="1" applyProtection="1">
      <alignment horizontal="center"/>
      <protection locked="0"/>
    </xf>
    <xf numFmtId="0" fontId="33" fillId="0" borderId="26" xfId="0" applyFont="1" applyBorder="1" applyAlignment="1" applyProtection="1">
      <alignment horizontal="center"/>
      <protection locked="0"/>
    </xf>
    <xf numFmtId="166" fontId="0" fillId="0" borderId="0" xfId="0" applyNumberFormat="1" applyProtection="1">
      <protection locked="0"/>
    </xf>
    <xf numFmtId="0" fontId="19" fillId="0" borderId="16" xfId="0" applyFon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19" fillId="24" borderId="16" xfId="0" applyFont="1" applyFill="1" applyBorder="1" applyAlignment="1" applyProtection="1">
      <alignment horizontal="center"/>
      <protection locked="0"/>
    </xf>
    <xf numFmtId="0" fontId="19" fillId="4" borderId="16" xfId="0" applyFont="1" applyFill="1" applyBorder="1" applyAlignment="1" applyProtection="1">
      <alignment horizontal="center"/>
      <protection locked="0"/>
    </xf>
    <xf numFmtId="0" fontId="19" fillId="6" borderId="16" xfId="0" applyFont="1" applyFill="1" applyBorder="1" applyAlignment="1" applyProtection="1">
      <alignment horizontal="center"/>
      <protection locked="0"/>
    </xf>
    <xf numFmtId="0" fontId="19" fillId="11" borderId="16" xfId="0" applyFont="1" applyFill="1" applyBorder="1" applyAlignment="1" applyProtection="1">
      <alignment horizontal="center"/>
      <protection locked="0"/>
    </xf>
    <xf numFmtId="0" fontId="22" fillId="0" borderId="16" xfId="27" applyNumberFormat="1" applyFont="1" applyFill="1" applyBorder="1" applyAlignment="1" applyProtection="1">
      <alignment horizontal="center"/>
      <protection locked="0"/>
    </xf>
    <xf numFmtId="2" fontId="0" fillId="2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6" borderId="16" xfId="0" applyNumberFormat="1" applyFill="1" applyBorder="1" applyProtection="1">
      <protection locked="0"/>
    </xf>
    <xf numFmtId="2" fontId="0" fillId="0" borderId="0" xfId="0" applyNumberFormat="1" applyProtection="1">
      <protection locked="0"/>
    </xf>
    <xf numFmtId="2" fontId="0" fillId="11" borderId="16" xfId="0" applyNumberFormat="1" applyFill="1" applyBorder="1" applyProtection="1">
      <protection locked="0"/>
    </xf>
    <xf numFmtId="0" fontId="19" fillId="0" borderId="47" xfId="0" applyFont="1" applyBorder="1" applyProtection="1">
      <protection locked="0"/>
    </xf>
    <xf numFmtId="0" fontId="18" fillId="0" borderId="47" xfId="0" applyFont="1" applyBorder="1" applyProtection="1">
      <protection locked="0"/>
    </xf>
    <xf numFmtId="0" fontId="0" fillId="0" borderId="47" xfId="0" applyBorder="1" applyProtection="1">
      <protection locked="0"/>
    </xf>
    <xf numFmtId="2" fontId="0" fillId="24" borderId="48" xfId="0" applyNumberFormat="1" applyFill="1" applyBorder="1" applyProtection="1">
      <protection locked="0"/>
    </xf>
    <xf numFmtId="2" fontId="0" fillId="4" borderId="49" xfId="0" applyNumberFormat="1" applyFill="1" applyBorder="1" applyProtection="1">
      <protection locked="0"/>
    </xf>
    <xf numFmtId="2" fontId="0" fillId="6" borderId="50" xfId="0" applyNumberFormat="1" applyFill="1" applyBorder="1" applyProtection="1">
      <protection locked="0"/>
    </xf>
    <xf numFmtId="2" fontId="33" fillId="11" borderId="38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hidden="1"/>
    </xf>
    <xf numFmtId="0" fontId="20" fillId="7" borderId="28" xfId="0" applyFont="1" applyFill="1" applyBorder="1" applyProtection="1">
      <protection hidden="1"/>
    </xf>
    <xf numFmtId="0" fontId="21" fillId="7" borderId="10" xfId="0" applyFont="1" applyFill="1" applyBorder="1" applyProtection="1">
      <protection hidden="1"/>
    </xf>
    <xf numFmtId="0" fontId="18" fillId="7" borderId="10" xfId="0" applyFont="1" applyFill="1" applyBorder="1" applyProtection="1">
      <protection hidden="1"/>
    </xf>
    <xf numFmtId="0" fontId="18" fillId="7" borderId="11" xfId="0" applyFont="1" applyFill="1" applyBorder="1" applyProtection="1">
      <protection hidden="1"/>
    </xf>
    <xf numFmtId="0" fontId="18" fillId="7" borderId="12" xfId="0" applyFont="1" applyFill="1" applyBorder="1" applyProtection="1">
      <protection hidden="1"/>
    </xf>
    <xf numFmtId="0" fontId="18" fillId="7" borderId="0" xfId="0" applyFont="1" applyFill="1" applyProtection="1">
      <protection hidden="1"/>
    </xf>
    <xf numFmtId="0" fontId="22" fillId="7" borderId="0" xfId="27" applyNumberFormat="1" applyFont="1" applyFill="1" applyBorder="1" applyAlignment="1" applyProtection="1">
      <protection hidden="1"/>
    </xf>
    <xf numFmtId="0" fontId="18" fillId="7" borderId="13" xfId="0" applyFont="1" applyFill="1" applyBorder="1" applyProtection="1">
      <protection hidden="1"/>
    </xf>
    <xf numFmtId="0" fontId="18" fillId="7" borderId="29" xfId="0" applyFont="1" applyFill="1" applyBorder="1" applyProtection="1">
      <protection hidden="1"/>
    </xf>
    <xf numFmtId="0" fontId="18" fillId="7" borderId="14" xfId="0" applyFont="1" applyFill="1" applyBorder="1" applyProtection="1">
      <protection hidden="1"/>
    </xf>
    <xf numFmtId="0" fontId="22" fillId="7" borderId="14" xfId="27" applyNumberFormat="1" applyFont="1" applyFill="1" applyBorder="1" applyAlignment="1" applyProtection="1">
      <protection hidden="1"/>
    </xf>
    <xf numFmtId="0" fontId="18" fillId="7" borderId="15" xfId="0" applyFont="1" applyFill="1" applyBorder="1" applyProtection="1">
      <protection hidden="1"/>
    </xf>
    <xf numFmtId="0" fontId="18" fillId="4" borderId="28" xfId="0" applyFont="1" applyFill="1" applyBorder="1" applyProtection="1">
      <protection hidden="1"/>
    </xf>
    <xf numFmtId="0" fontId="18" fillId="4" borderId="10" xfId="0" applyFont="1" applyFill="1" applyBorder="1" applyProtection="1">
      <protection hidden="1"/>
    </xf>
    <xf numFmtId="0" fontId="24" fillId="4" borderId="10" xfId="27" applyNumberFormat="1" applyFont="1" applyFill="1" applyBorder="1" applyAlignment="1" applyProtection="1">
      <protection hidden="1"/>
    </xf>
    <xf numFmtId="0" fontId="18" fillId="4" borderId="11" xfId="0" applyFont="1" applyFill="1" applyBorder="1" applyProtection="1">
      <protection hidden="1"/>
    </xf>
    <xf numFmtId="0" fontId="18" fillId="4" borderId="12" xfId="0" applyFont="1" applyFill="1" applyBorder="1" applyProtection="1">
      <protection hidden="1"/>
    </xf>
    <xf numFmtId="0" fontId="18" fillId="4" borderId="0" xfId="0" applyFont="1" applyFill="1" applyProtection="1">
      <protection hidden="1"/>
    </xf>
    <xf numFmtId="0" fontId="24" fillId="4" borderId="0" xfId="27" applyNumberFormat="1" applyFont="1" applyFill="1" applyBorder="1" applyAlignment="1" applyProtection="1">
      <protection hidden="1"/>
    </xf>
    <xf numFmtId="0" fontId="18" fillId="4" borderId="13" xfId="0" applyFont="1" applyFill="1" applyBorder="1" applyProtection="1">
      <protection hidden="1"/>
    </xf>
    <xf numFmtId="0" fontId="24" fillId="4" borderId="13" xfId="27" applyNumberFormat="1" applyFont="1" applyFill="1" applyBorder="1" applyAlignment="1" applyProtection="1">
      <protection hidden="1"/>
    </xf>
    <xf numFmtId="0" fontId="19" fillId="4" borderId="12" xfId="0" applyFont="1" applyFill="1" applyBorder="1" applyProtection="1">
      <protection hidden="1"/>
    </xf>
    <xf numFmtId="0" fontId="19" fillId="4" borderId="0" xfId="0" applyFont="1" applyFill="1" applyProtection="1">
      <protection hidden="1"/>
    </xf>
    <xf numFmtId="0" fontId="22" fillId="4" borderId="12" xfId="27" applyNumberFormat="1" applyFont="1" applyFill="1" applyBorder="1" applyAlignment="1" applyProtection="1">
      <protection hidden="1"/>
    </xf>
    <xf numFmtId="0" fontId="22" fillId="4" borderId="0" xfId="27" applyNumberFormat="1" applyFont="1" applyFill="1" applyBorder="1" applyAlignment="1" applyProtection="1">
      <protection hidden="1"/>
    </xf>
    <xf numFmtId="0" fontId="18" fillId="4" borderId="29" xfId="0" applyFont="1" applyFill="1" applyBorder="1" applyProtection="1">
      <protection hidden="1"/>
    </xf>
    <xf numFmtId="0" fontId="18" fillId="4" borderId="14" xfId="0" applyFont="1" applyFill="1" applyBorder="1" applyProtection="1">
      <protection hidden="1"/>
    </xf>
    <xf numFmtId="0" fontId="18" fillId="4" borderId="15" xfId="0" applyFont="1" applyFill="1" applyBorder="1" applyProtection="1">
      <protection hidden="1"/>
    </xf>
    <xf numFmtId="0" fontId="18" fillId="8" borderId="28" xfId="0" applyFont="1" applyFill="1" applyBorder="1" applyProtection="1">
      <protection hidden="1"/>
    </xf>
    <xf numFmtId="0" fontId="18" fillId="8" borderId="10" xfId="0" applyFont="1" applyFill="1" applyBorder="1" applyProtection="1">
      <protection hidden="1"/>
    </xf>
    <xf numFmtId="0" fontId="22" fillId="8" borderId="10" xfId="27" applyNumberFormat="1" applyFont="1" applyFill="1" applyBorder="1" applyAlignment="1" applyProtection="1">
      <protection hidden="1"/>
    </xf>
    <xf numFmtId="0" fontId="18" fillId="8" borderId="11" xfId="0" applyFont="1" applyFill="1" applyBorder="1" applyProtection="1">
      <protection hidden="1"/>
    </xf>
    <xf numFmtId="0" fontId="24" fillId="8" borderId="12" xfId="0" applyFont="1" applyFill="1" applyBorder="1" applyProtection="1">
      <protection hidden="1"/>
    </xf>
    <xf numFmtId="0" fontId="18" fillId="8" borderId="0" xfId="0" applyFont="1" applyFill="1" applyProtection="1">
      <protection hidden="1"/>
    </xf>
    <xf numFmtId="0" fontId="22" fillId="8" borderId="0" xfId="27" applyNumberFormat="1" applyFont="1" applyFill="1" applyBorder="1" applyAlignment="1" applyProtection="1">
      <protection hidden="1"/>
    </xf>
    <xf numFmtId="0" fontId="18" fillId="8" borderId="13" xfId="0" applyFont="1" applyFill="1" applyBorder="1" applyProtection="1">
      <protection hidden="1"/>
    </xf>
    <xf numFmtId="0" fontId="18" fillId="8" borderId="12" xfId="0" applyFont="1" applyFill="1" applyBorder="1" applyProtection="1">
      <protection hidden="1"/>
    </xf>
    <xf numFmtId="0" fontId="20" fillId="8" borderId="12" xfId="0" applyFont="1" applyFill="1" applyBorder="1" applyProtection="1">
      <protection hidden="1"/>
    </xf>
    <xf numFmtId="0" fontId="24" fillId="8" borderId="0" xfId="0" applyFont="1" applyFill="1" applyProtection="1">
      <protection hidden="1"/>
    </xf>
    <xf numFmtId="0" fontId="19" fillId="8" borderId="0" xfId="0" applyFont="1" applyFill="1" applyProtection="1">
      <protection hidden="1"/>
    </xf>
    <xf numFmtId="0" fontId="21" fillId="8" borderId="12" xfId="0" applyFont="1" applyFill="1" applyBorder="1" applyProtection="1">
      <protection hidden="1"/>
    </xf>
    <xf numFmtId="0" fontId="18" fillId="8" borderId="29" xfId="0" applyFont="1" applyFill="1" applyBorder="1" applyProtection="1">
      <protection hidden="1"/>
    </xf>
    <xf numFmtId="0" fontId="18" fillId="8" borderId="14" xfId="0" applyFont="1" applyFill="1" applyBorder="1" applyProtection="1">
      <protection hidden="1"/>
    </xf>
    <xf numFmtId="0" fontId="18" fillId="8" borderId="15" xfId="0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2" fontId="1" fillId="28" borderId="16" xfId="32" applyNumberFormat="1" applyFill="1" applyBorder="1" applyAlignment="1" applyProtection="1">
      <alignment horizontal="center"/>
      <protection hidden="1"/>
    </xf>
    <xf numFmtId="0" fontId="22" fillId="8" borderId="12" xfId="27" applyNumberFormat="1" applyFont="1" applyFill="1" applyBorder="1" applyAlignment="1" applyProtection="1">
      <protection hidden="1"/>
    </xf>
    <xf numFmtId="0" fontId="0" fillId="24" borderId="19" xfId="0" applyFill="1" applyBorder="1" applyProtection="1">
      <protection locked="0"/>
    </xf>
    <xf numFmtId="2" fontId="0" fillId="6" borderId="19" xfId="0" applyNumberFormat="1" applyFill="1" applyBorder="1" applyAlignment="1" applyProtection="1">
      <alignment horizontal="center"/>
      <protection hidden="1"/>
    </xf>
    <xf numFmtId="2" fontId="0" fillId="4" borderId="28" xfId="0" applyNumberFormat="1" applyFill="1" applyBorder="1" applyAlignment="1" applyProtection="1">
      <alignment horizontal="center"/>
      <protection hidden="1"/>
    </xf>
    <xf numFmtId="0" fontId="0" fillId="6" borderId="19" xfId="0" applyFill="1" applyBorder="1" applyProtection="1">
      <protection locked="0"/>
    </xf>
    <xf numFmtId="166" fontId="0" fillId="0" borderId="19" xfId="0" applyNumberFormat="1" applyBorder="1" applyProtection="1">
      <protection locked="0"/>
    </xf>
    <xf numFmtId="0" fontId="33" fillId="24" borderId="53" xfId="0" applyFont="1" applyFill="1" applyBorder="1" applyProtection="1">
      <protection hidden="1"/>
    </xf>
    <xf numFmtId="2" fontId="33" fillId="4" borderId="53" xfId="0" applyNumberFormat="1" applyFont="1" applyFill="1" applyBorder="1" applyAlignment="1" applyProtection="1">
      <alignment horizontal="center"/>
      <protection hidden="1"/>
    </xf>
    <xf numFmtId="2" fontId="33" fillId="6" borderId="43" xfId="0" applyNumberFormat="1" applyFont="1" applyFill="1" applyBorder="1" applyAlignment="1" applyProtection="1">
      <alignment horizontal="center"/>
      <protection hidden="1"/>
    </xf>
    <xf numFmtId="2" fontId="0" fillId="4" borderId="46" xfId="0" applyNumberFormat="1" applyFill="1" applyBorder="1" applyAlignment="1" applyProtection="1">
      <alignment horizontal="center"/>
      <protection hidden="1"/>
    </xf>
    <xf numFmtId="0" fontId="0" fillId="6" borderId="46" xfId="0" applyFill="1" applyBorder="1" applyProtection="1">
      <protection locked="0"/>
    </xf>
    <xf numFmtId="0" fontId="0" fillId="24" borderId="46" xfId="0" applyFill="1" applyBorder="1" applyProtection="1">
      <protection locked="0"/>
    </xf>
    <xf numFmtId="166" fontId="0" fillId="0" borderId="46" xfId="0" applyNumberFormat="1" applyBorder="1" applyProtection="1">
      <protection locked="0"/>
    </xf>
    <xf numFmtId="2" fontId="0" fillId="6" borderId="46" xfId="0" applyNumberFormat="1" applyFill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2" fontId="0" fillId="4" borderId="46" xfId="0" quotePrefix="1" applyNumberFormat="1" applyFill="1" applyBorder="1" applyAlignment="1" applyProtection="1">
      <alignment horizontal="center"/>
      <protection hidden="1"/>
    </xf>
    <xf numFmtId="2" fontId="33" fillId="6" borderId="18" xfId="0" applyNumberFormat="1" applyFont="1" applyFill="1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left"/>
      <protection locked="0"/>
    </xf>
    <xf numFmtId="0" fontId="0" fillId="0" borderId="55" xfId="0" applyBorder="1" applyProtection="1">
      <protection locked="0"/>
    </xf>
    <xf numFmtId="165" fontId="33" fillId="0" borderId="0" xfId="0" applyNumberFormat="1" applyFont="1" applyProtection="1">
      <protection hidden="1"/>
    </xf>
    <xf numFmtId="0" fontId="0" fillId="0" borderId="56" xfId="0" applyBorder="1" applyAlignment="1" applyProtection="1">
      <alignment horizontal="left"/>
      <protection hidden="1"/>
    </xf>
    <xf numFmtId="0" fontId="0" fillId="0" borderId="56" xfId="0" applyBorder="1" applyProtection="1">
      <protection hidden="1"/>
    </xf>
    <xf numFmtId="0" fontId="0" fillId="6" borderId="56" xfId="0" applyFill="1" applyBorder="1" applyProtection="1">
      <protection locked="0"/>
    </xf>
    <xf numFmtId="0" fontId="0" fillId="24" borderId="57" xfId="0" applyFill="1" applyBorder="1" applyProtection="1">
      <protection locked="0"/>
    </xf>
    <xf numFmtId="166" fontId="0" fillId="0" borderId="45" xfId="0" applyNumberFormat="1" applyBorder="1" applyProtection="1">
      <protection locked="0"/>
    </xf>
    <xf numFmtId="0" fontId="0" fillId="0" borderId="19" xfId="0" applyBorder="1" applyAlignment="1" applyProtection="1">
      <alignment horizontal="left"/>
      <protection hidden="1"/>
    </xf>
    <xf numFmtId="2" fontId="0" fillId="4" borderId="45" xfId="0" applyNumberFormat="1" applyFill="1" applyBorder="1" applyAlignment="1" applyProtection="1">
      <alignment horizontal="center"/>
      <protection hidden="1"/>
    </xf>
    <xf numFmtId="49" fontId="31" fillId="0" borderId="28" xfId="32" applyNumberFormat="1" applyFont="1" applyBorder="1" applyAlignment="1" applyProtection="1">
      <alignment horizontal="center"/>
      <protection hidden="1"/>
    </xf>
    <xf numFmtId="49" fontId="13" fillId="27" borderId="44" xfId="32" applyNumberFormat="1" applyFont="1" applyFill="1" applyBorder="1" applyAlignment="1" applyProtection="1">
      <alignment horizontal="center"/>
      <protection locked="0"/>
    </xf>
    <xf numFmtId="0" fontId="1" fillId="0" borderId="44" xfId="32" applyBorder="1" applyAlignment="1" applyProtection="1">
      <alignment horizontal="center"/>
      <protection hidden="1"/>
    </xf>
    <xf numFmtId="0" fontId="0" fillId="0" borderId="44" xfId="0" applyBorder="1" applyAlignment="1" applyProtection="1">
      <alignment horizontal="center"/>
      <protection hidden="1"/>
    </xf>
    <xf numFmtId="2" fontId="1" fillId="0" borderId="44" xfId="32" applyNumberFormat="1" applyBorder="1" applyAlignment="1" applyProtection="1">
      <alignment horizontal="center"/>
      <protection hidden="1"/>
    </xf>
    <xf numFmtId="2" fontId="13" fillId="27" borderId="44" xfId="32" applyNumberFormat="1" applyFont="1" applyFill="1" applyBorder="1" applyAlignment="1" applyProtection="1">
      <alignment horizontal="center"/>
      <protection locked="0"/>
    </xf>
    <xf numFmtId="2" fontId="1" fillId="4" borderId="44" xfId="32" applyNumberFormat="1" applyFill="1" applyBorder="1" applyAlignment="1" applyProtection="1">
      <alignment horizontal="center"/>
      <protection hidden="1"/>
    </xf>
    <xf numFmtId="2" fontId="1" fillId="28" borderId="44" xfId="32" applyNumberFormat="1" applyFill="1" applyBorder="1" applyAlignment="1" applyProtection="1">
      <alignment horizontal="center"/>
      <protection hidden="1"/>
    </xf>
    <xf numFmtId="49" fontId="31" fillId="30" borderId="0" xfId="32" applyNumberFormat="1" applyFont="1" applyFill="1" applyAlignment="1" applyProtection="1">
      <alignment horizontal="center"/>
      <protection hidden="1"/>
    </xf>
    <xf numFmtId="49" fontId="13" fillId="26" borderId="0" xfId="32" applyNumberFormat="1" applyFont="1" applyFill="1" applyAlignment="1" applyProtection="1">
      <alignment horizontal="center"/>
      <protection locked="0"/>
    </xf>
    <xf numFmtId="0" fontId="1" fillId="30" borderId="0" xfId="32" applyFill="1" applyAlignment="1" applyProtection="1">
      <alignment horizontal="center"/>
      <protection hidden="1"/>
    </xf>
    <xf numFmtId="0" fontId="0" fillId="30" borderId="0" xfId="0" applyFill="1" applyAlignment="1" applyProtection="1">
      <alignment horizontal="center"/>
      <protection hidden="1"/>
    </xf>
    <xf numFmtId="0" fontId="0" fillId="30" borderId="0" xfId="0" applyFill="1" applyProtection="1">
      <protection hidden="1"/>
    </xf>
    <xf numFmtId="0" fontId="1" fillId="30" borderId="0" xfId="32" applyFill="1" applyProtection="1">
      <protection hidden="1"/>
    </xf>
    <xf numFmtId="2" fontId="1" fillId="30" borderId="0" xfId="32" applyNumberFormat="1" applyFill="1" applyAlignment="1" applyProtection="1">
      <alignment horizontal="center"/>
      <protection hidden="1"/>
    </xf>
    <xf numFmtId="2" fontId="13" fillId="26" borderId="0" xfId="32" applyNumberFormat="1" applyFont="1" applyFill="1" applyAlignment="1" applyProtection="1">
      <alignment horizontal="center"/>
      <protection locked="0"/>
    </xf>
    <xf numFmtId="2" fontId="1" fillId="31" borderId="0" xfId="32" applyNumberFormat="1" applyFill="1" applyAlignment="1" applyProtection="1">
      <alignment horizontal="center"/>
      <protection hidden="1"/>
    </xf>
    <xf numFmtId="49" fontId="31" fillId="32" borderId="46" xfId="32" applyNumberFormat="1" applyFont="1" applyFill="1" applyBorder="1" applyAlignment="1" applyProtection="1">
      <alignment horizontal="center"/>
      <protection hidden="1"/>
    </xf>
    <xf numFmtId="49" fontId="13" fillId="33" borderId="46" xfId="32" applyNumberFormat="1" applyFont="1" applyFill="1" applyBorder="1" applyAlignment="1" applyProtection="1">
      <alignment horizontal="center"/>
      <protection locked="0"/>
    </xf>
    <xf numFmtId="0" fontId="1" fillId="32" borderId="46" xfId="32" applyFill="1" applyBorder="1" applyAlignment="1" applyProtection="1">
      <alignment horizontal="center"/>
      <protection hidden="1"/>
    </xf>
    <xf numFmtId="2" fontId="1" fillId="34" borderId="46" xfId="32" applyNumberFormat="1" applyFill="1" applyBorder="1" applyAlignment="1" applyProtection="1">
      <alignment horizontal="center"/>
      <protection hidden="1"/>
    </xf>
    <xf numFmtId="2" fontId="1" fillId="32" borderId="46" xfId="32" applyNumberFormat="1" applyFill="1" applyBorder="1" applyAlignment="1" applyProtection="1">
      <alignment horizontal="center"/>
      <protection hidden="1"/>
    </xf>
    <xf numFmtId="0" fontId="18" fillId="30" borderId="0" xfId="0" applyFont="1" applyFill="1" applyAlignment="1" applyProtection="1">
      <alignment horizontal="left"/>
      <protection locked="0"/>
    </xf>
    <xf numFmtId="167" fontId="18" fillId="35" borderId="0" xfId="0" applyNumberFormat="1" applyFont="1" applyFill="1" applyAlignment="1" applyProtection="1">
      <alignment horizontal="left"/>
      <protection locked="0"/>
    </xf>
    <xf numFmtId="0" fontId="18" fillId="35" borderId="0" xfId="0" applyFont="1" applyFill="1" applyAlignment="1" applyProtection="1">
      <alignment horizontal="left" shrinkToFit="1"/>
      <protection locked="0"/>
    </xf>
    <xf numFmtId="0" fontId="18" fillId="30" borderId="0" xfId="0" applyFont="1" applyFill="1" applyAlignment="1" applyProtection="1">
      <alignment horizontal="left"/>
      <protection hidden="1"/>
    </xf>
    <xf numFmtId="0" fontId="18" fillId="35" borderId="0" xfId="0" applyFont="1" applyFill="1" applyAlignment="1" applyProtection="1">
      <alignment horizontal="left"/>
      <protection locked="0"/>
    </xf>
    <xf numFmtId="0" fontId="18" fillId="4" borderId="18" xfId="0" applyFont="1" applyFill="1" applyBorder="1" applyAlignment="1" applyProtection="1">
      <alignment horizontal="left"/>
      <protection locked="0"/>
    </xf>
    <xf numFmtId="0" fontId="0" fillId="35" borderId="0" xfId="0" applyFill="1" applyAlignment="1" applyProtection="1">
      <alignment horizontal="left" shrinkToFit="1"/>
      <protection locked="0"/>
    </xf>
    <xf numFmtId="0" fontId="18" fillId="4" borderId="58" xfId="0" applyFont="1" applyFill="1" applyBorder="1" applyAlignment="1" applyProtection="1">
      <alignment horizontal="left"/>
      <protection locked="0"/>
    </xf>
    <xf numFmtId="0" fontId="18" fillId="0" borderId="52" xfId="0" applyFont="1" applyBorder="1" applyAlignment="1" applyProtection="1">
      <alignment horizontal="left"/>
      <protection locked="0"/>
    </xf>
    <xf numFmtId="0" fontId="18" fillId="36" borderId="0" xfId="0" applyFont="1" applyFill="1" applyAlignment="1" applyProtection="1">
      <alignment horizontal="left"/>
      <protection locked="0"/>
    </xf>
    <xf numFmtId="0" fontId="18" fillId="0" borderId="52" xfId="0" applyFont="1" applyBorder="1" applyAlignment="1" applyProtection="1">
      <alignment horizontal="left"/>
      <protection hidden="1"/>
    </xf>
    <xf numFmtId="0" fontId="18" fillId="7" borderId="57" xfId="0" applyFont="1" applyFill="1" applyBorder="1" applyAlignment="1" applyProtection="1">
      <alignment horizontal="left"/>
      <protection locked="0"/>
    </xf>
    <xf numFmtId="0" fontId="18" fillId="7" borderId="59" xfId="0" applyFont="1" applyFill="1" applyBorder="1" applyAlignment="1" applyProtection="1">
      <alignment horizontal="left"/>
      <protection locked="0"/>
    </xf>
    <xf numFmtId="0" fontId="18" fillId="7" borderId="56" xfId="0" applyFont="1" applyFill="1" applyBorder="1" applyAlignment="1" applyProtection="1">
      <alignment horizontal="left"/>
      <protection locked="0"/>
    </xf>
    <xf numFmtId="0" fontId="18" fillId="7" borderId="55" xfId="0" applyFont="1" applyFill="1" applyBorder="1" applyAlignment="1" applyProtection="1">
      <alignment horizontal="left"/>
      <protection locked="0"/>
    </xf>
    <xf numFmtId="0" fontId="18" fillId="30" borderId="51" xfId="0" applyFont="1" applyFill="1" applyBorder="1" applyAlignment="1" applyProtection="1">
      <alignment horizontal="left"/>
      <protection hidden="1"/>
    </xf>
    <xf numFmtId="0" fontId="18" fillId="37" borderId="0" xfId="0" applyFont="1" applyFill="1" applyProtection="1">
      <protection hidden="1"/>
    </xf>
    <xf numFmtId="2" fontId="0" fillId="6" borderId="44" xfId="0" applyNumberFormat="1" applyFill="1" applyBorder="1" applyAlignment="1" applyProtection="1">
      <alignment horizontal="center"/>
      <protection hidden="1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164" fontId="0" fillId="0" borderId="44" xfId="0" applyNumberFormat="1" applyBorder="1" applyAlignment="1" applyProtection="1">
      <alignment horizontal="left"/>
      <protection hidden="1"/>
    </xf>
    <xf numFmtId="2" fontId="0" fillId="4" borderId="0" xfId="0" applyNumberFormat="1" applyFill="1" applyAlignment="1" applyProtection="1">
      <alignment horizontal="center"/>
      <protection hidden="1"/>
    </xf>
    <xf numFmtId="0" fontId="0" fillId="6" borderId="0" xfId="0" applyFill="1" applyProtection="1">
      <protection locked="0"/>
    </xf>
    <xf numFmtId="16" fontId="0" fillId="0" borderId="0" xfId="0" applyNumberFormat="1" applyAlignment="1" applyProtection="1">
      <alignment horizontal="left"/>
      <protection hidden="1"/>
    </xf>
    <xf numFmtId="16" fontId="0" fillId="0" borderId="0" xfId="0" applyNumberFormat="1" applyProtection="1">
      <protection hidden="1"/>
    </xf>
    <xf numFmtId="0" fontId="0" fillId="0" borderId="0" xfId="44" applyNumberFormat="1" applyFont="1" applyProtection="1">
      <protection hidden="1"/>
    </xf>
    <xf numFmtId="0" fontId="22" fillId="8" borderId="12" xfId="27" applyNumberFormat="1" applyFont="1" applyFill="1" applyBorder="1" applyAlignment="1" applyProtection="1">
      <protection hidden="1"/>
    </xf>
    <xf numFmtId="0" fontId="22" fillId="4" borderId="12" xfId="27" applyNumberFormat="1" applyFont="1" applyFill="1" applyBorder="1" applyAlignment="1" applyProtection="1">
      <protection hidden="1"/>
    </xf>
    <xf numFmtId="0" fontId="22" fillId="4" borderId="0" xfId="27" applyNumberFormat="1" applyFont="1" applyFill="1" applyBorder="1" applyAlignment="1" applyProtection="1">
      <protection hidden="1"/>
    </xf>
    <xf numFmtId="0" fontId="22" fillId="4" borderId="13" xfId="27" applyNumberFormat="1" applyFont="1" applyFill="1" applyBorder="1" applyAlignment="1" applyProtection="1">
      <protection hidden="1"/>
    </xf>
    <xf numFmtId="0" fontId="25" fillId="4" borderId="16" xfId="0" applyFont="1" applyFill="1" applyBorder="1" applyProtection="1">
      <protection hidden="1"/>
    </xf>
    <xf numFmtId="0" fontId="21" fillId="4" borderId="12" xfId="0" applyFont="1" applyFill="1" applyBorder="1" applyProtection="1">
      <protection hidden="1"/>
    </xf>
    <xf numFmtId="0" fontId="22" fillId="7" borderId="0" xfId="27" applyNumberFormat="1" applyFont="1" applyFill="1" applyBorder="1" applyAlignment="1" applyProtection="1">
      <protection hidden="1"/>
    </xf>
    <xf numFmtId="0" fontId="22" fillId="7" borderId="10" xfId="27" applyNumberFormat="1" applyFont="1" applyFill="1" applyBorder="1" applyAlignment="1" applyProtection="1">
      <protection hidden="1"/>
    </xf>
    <xf numFmtId="0" fontId="22" fillId="8" borderId="0" xfId="27" applyNumberFormat="1" applyFont="1" applyFill="1" applyBorder="1" applyAlignment="1" applyProtection="1">
      <protection hidden="1"/>
    </xf>
    <xf numFmtId="0" fontId="22" fillId="0" borderId="0" xfId="27" applyNumberFormat="1" applyFont="1" applyFill="1" applyBorder="1" applyAlignment="1" applyProtection="1">
      <protection hidden="1"/>
    </xf>
    <xf numFmtId="0" fontId="25" fillId="0" borderId="54" xfId="0" applyFont="1" applyBorder="1" applyAlignment="1" applyProtection="1">
      <alignment horizontal="left"/>
      <protection hidden="1"/>
    </xf>
    <xf numFmtId="0" fontId="25" fillId="0" borderId="0" xfId="0" applyFont="1" applyAlignment="1" applyProtection="1">
      <alignment horizontal="left"/>
      <protection hidden="1"/>
    </xf>
    <xf numFmtId="0" fontId="18" fillId="0" borderId="12" xfId="0" applyFont="1" applyBorder="1" applyAlignment="1" applyProtection="1">
      <alignment horizontal="left"/>
      <protection hidden="1"/>
    </xf>
    <xf numFmtId="0" fontId="18" fillId="0" borderId="12" xfId="0" applyFont="1" applyBorder="1" applyAlignment="1" applyProtection="1">
      <alignment horizontal="left"/>
      <protection locked="0"/>
    </xf>
    <xf numFmtId="0" fontId="22" fillId="0" borderId="0" xfId="27" applyNumberFormat="1" applyFont="1" applyFill="1" applyBorder="1" applyAlignment="1" applyProtection="1">
      <alignment horizontal="left"/>
      <protection hidden="1"/>
    </xf>
    <xf numFmtId="0" fontId="25" fillId="30" borderId="0" xfId="0" applyFont="1" applyFill="1" applyAlignment="1" applyProtection="1">
      <alignment horizontal="left"/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0" borderId="0" xfId="0" applyFont="1" applyAlignment="1" applyProtection="1">
      <alignment horizontal="left"/>
      <protection locked="0"/>
    </xf>
    <xf numFmtId="0" fontId="30" fillId="0" borderId="45" xfId="32" applyFont="1" applyBorder="1" applyProtection="1">
      <protection locked="0"/>
    </xf>
    <xf numFmtId="0" fontId="30" fillId="0" borderId="32" xfId="32" applyFont="1" applyBorder="1" applyProtection="1">
      <protection locked="0"/>
    </xf>
    <xf numFmtId="0" fontId="22" fillId="0" borderId="0" xfId="27" applyNumberFormat="1" applyFont="1" applyFill="1" applyBorder="1" applyAlignment="1" applyProtection="1">
      <protection locked="0"/>
    </xf>
    <xf numFmtId="2" fontId="18" fillId="29" borderId="0" xfId="0" applyNumberFormat="1" applyFont="1" applyFill="1" applyProtection="1">
      <protection hidden="1"/>
    </xf>
    <xf numFmtId="0" fontId="18" fillId="29" borderId="0" xfId="0" applyFont="1" applyFill="1" applyProtection="1">
      <protection hidden="1"/>
    </xf>
    <xf numFmtId="0" fontId="33" fillId="0" borderId="16" xfId="0" applyFont="1" applyBorder="1" applyProtection="1">
      <protection hidden="1"/>
    </xf>
    <xf numFmtId="0" fontId="0" fillId="0" borderId="16" xfId="0" applyBorder="1" applyProtection="1">
      <protection locked="0"/>
    </xf>
    <xf numFmtId="0" fontId="0" fillId="0" borderId="46" xfId="0" applyBorder="1" applyProtection="1">
      <protection locked="0"/>
    </xf>
    <xf numFmtId="0" fontId="33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center"/>
      <protection hidden="1"/>
    </xf>
    <xf numFmtId="0" fontId="0" fillId="0" borderId="19" xfId="0" applyBorder="1" applyProtection="1">
      <protection locked="0"/>
    </xf>
    <xf numFmtId="0" fontId="0" fillId="0" borderId="16" xfId="0" applyBorder="1" applyProtection="1">
      <protection hidden="1"/>
    </xf>
    <xf numFmtId="0" fontId="25" fillId="0" borderId="0" xfId="0" applyFont="1" applyAlignment="1" applyProtection="1">
      <alignment horizontal="center"/>
      <protection locked="0"/>
    </xf>
    <xf numFmtId="0" fontId="33" fillId="0" borderId="16" xfId="0" applyFont="1" applyBorder="1" applyProtection="1">
      <protection locked="0"/>
    </xf>
    <xf numFmtId="0" fontId="19" fillId="0" borderId="44" xfId="0" applyFont="1" applyBorder="1" applyAlignment="1" applyProtection="1">
      <alignment horizontal="center"/>
      <protection locked="0"/>
    </xf>
    <xf numFmtId="2" fontId="33" fillId="0" borderId="0" xfId="0" applyNumberFormat="1" applyFont="1" applyProtection="1">
      <protection locked="0"/>
    </xf>
    <xf numFmtId="0" fontId="37" fillId="22" borderId="14" xfId="0" applyFont="1" applyFill="1" applyBorder="1" applyProtection="1">
      <protection locked="0"/>
    </xf>
    <xf numFmtId="0" fontId="19" fillId="0" borderId="16" xfId="0" applyFont="1" applyBorder="1" applyAlignment="1" applyProtection="1">
      <alignment horizontal="center"/>
      <protection locked="0"/>
    </xf>
  </cellXfs>
  <cellStyles count="45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" xfId="25" builtinId="10" customBuiltin="1"/>
    <cellStyle name="Huono" xfId="26" builtinId="27" customBuiltin="1"/>
    <cellStyle name="Hyperlinkki" xfId="27" builtinId="8"/>
    <cellStyle name="Hyvä" xfId="28" builtinId="26" customBuiltin="1"/>
    <cellStyle name="Laskenta" xfId="29" builtinId="22" customBuiltin="1"/>
    <cellStyle name="Linkitetty solu" xfId="30" builtinId="24" customBuiltin="1"/>
    <cellStyle name="Neutraali" xfId="31" builtinId="28" customBuiltin="1"/>
    <cellStyle name="Normaali" xfId="0" builtinId="0"/>
    <cellStyle name="Normaali_Tuntikirjanpito" xfId="32" xr:uid="{00000000-0005-0000-0000-000020000000}"/>
    <cellStyle name="Otsikko 1" xfId="33" builtinId="16" customBuiltin="1"/>
    <cellStyle name="Otsikko 1 1" xfId="34" xr:uid="{00000000-0005-0000-0000-000022000000}"/>
    <cellStyle name="Otsikko 2" xfId="35" builtinId="17" customBuiltin="1"/>
    <cellStyle name="Otsikko 3" xfId="36" builtinId="18" customBuiltin="1"/>
    <cellStyle name="Otsikko 4" xfId="37" builtinId="19" customBuiltin="1"/>
    <cellStyle name="Pilkku" xfId="44" builtinId="3"/>
    <cellStyle name="Selittävä teksti" xfId="38" builtinId="53" customBuiltin="1"/>
    <cellStyle name="Summa" xfId="39" builtinId="25" customBuiltin="1"/>
    <cellStyle name="Syöttö" xfId="40" builtinId="20" customBuiltin="1"/>
    <cellStyle name="Tarkistussolu" xfId="41" builtinId="23" customBuiltin="1"/>
    <cellStyle name="Tulostus" xfId="42" builtinId="21" customBuiltin="1"/>
    <cellStyle name="Varoitusteksti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9</xdr:row>
      <xdr:rowOff>76200</xdr:rowOff>
    </xdr:from>
    <xdr:to>
      <xdr:col>13</xdr:col>
      <xdr:colOff>28575</xdr:colOff>
      <xdr:row>12</xdr:row>
      <xdr:rowOff>95250</xdr:rowOff>
    </xdr:to>
    <xdr:sp macro="" textlink="" fLocksText="0">
      <xdr:nvSpPr>
        <xdr:cNvPr id="1026" name="AutoShape 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5467350" y="1790700"/>
          <a:ext cx="3333750" cy="590550"/>
        </a:xfrm>
        <a:prstGeom prst="wedgeRoundRectCallout">
          <a:avLst>
            <a:gd name="adj1" fmla="val -93144"/>
            <a:gd name="adj2" fmla="val -117741"/>
            <a:gd name="adj3" fmla="val 16667"/>
          </a:avLst>
        </a:prstGeom>
        <a:solidFill>
          <a:srgbClr val="CCFFCC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360" tIns="41040" rIns="36360" bIns="0" anchor="t" upright="1"/>
        <a:lstStyle/>
        <a:p>
          <a:pPr algn="ctr" rtl="0">
            <a:defRPr sz="1000"/>
          </a:pPr>
          <a:r>
            <a:rPr lang="fi-FI" sz="1200" b="0" i="0" strike="noStrike">
              <a:solidFill>
                <a:srgbClr val="000000"/>
              </a:solidFill>
              <a:latin typeface="Arial Black"/>
            </a:rPr>
            <a:t>Laskurissa on tilaa 5:lle tilalle / asunnolle</a:t>
          </a:r>
        </a:p>
      </xdr:txBody>
    </xdr:sp>
    <xdr:clientData/>
  </xdr:twoCellAnchor>
  <xdr:twoCellAnchor>
    <xdr:from>
      <xdr:col>6</xdr:col>
      <xdr:colOff>1019175</xdr:colOff>
      <xdr:row>0</xdr:row>
      <xdr:rowOff>0</xdr:rowOff>
    </xdr:from>
    <xdr:to>
      <xdr:col>13</xdr:col>
      <xdr:colOff>314325</xdr:colOff>
      <xdr:row>7</xdr:row>
      <xdr:rowOff>95250</xdr:rowOff>
    </xdr:to>
    <xdr:sp macro="" textlink="" fLocksText="0">
      <xdr:nvSpPr>
        <xdr:cNvPr id="1027" name="AutoShape 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5000625" y="0"/>
          <a:ext cx="4086225" cy="1428750"/>
        </a:xfrm>
        <a:prstGeom prst="wedgeRoundRectCallout">
          <a:avLst>
            <a:gd name="adj1" fmla="val -72611"/>
            <a:gd name="adj2" fmla="val 24667"/>
            <a:gd name="adj3" fmla="val 16667"/>
          </a:avLst>
        </a:prstGeom>
        <a:solidFill>
          <a:srgbClr val="CC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45720" tIns="27360" rIns="45720" bIns="0" anchor="t" upright="1"/>
        <a:lstStyle/>
        <a:p>
          <a:pPr algn="ctr" rtl="0">
            <a:defRPr sz="1000"/>
          </a:pPr>
          <a:endParaRPr lang="fi-FI"/>
        </a:p>
        <a:p>
          <a:pPr algn="ctr" rtl="0">
            <a:defRPr sz="1000"/>
          </a:pPr>
          <a:r>
            <a:rPr lang="fi-FI" sz="1600" b="0" i="0" strike="noStrike">
              <a:solidFill>
                <a:srgbClr val="000000"/>
              </a:solidFill>
              <a:latin typeface="Arial Black"/>
            </a:rPr>
            <a:t>TERVETULOA</a:t>
          </a:r>
        </a:p>
        <a:p>
          <a:pPr algn="ctr" rtl="0">
            <a:defRPr sz="1000"/>
          </a:pPr>
          <a:r>
            <a:rPr lang="fi-FI" sz="1600" b="0" i="0" strike="noStrike">
              <a:solidFill>
                <a:srgbClr val="000000"/>
              </a:solidFill>
              <a:latin typeface="Arial Black"/>
            </a:rPr>
            <a:t>MAALAUSALAN</a:t>
          </a:r>
        </a:p>
        <a:p>
          <a:pPr algn="ctr" rtl="0">
            <a:defRPr sz="1000"/>
          </a:pPr>
          <a:r>
            <a:rPr lang="fi-FI" sz="1600" b="0" i="0" strike="noStrike">
              <a:solidFill>
                <a:srgbClr val="000000"/>
              </a:solidFill>
              <a:latin typeface="Arial Black"/>
            </a:rPr>
            <a:t>URAKKALASKURIN PARIIN</a:t>
          </a:r>
        </a:p>
      </xdr:txBody>
    </xdr:sp>
    <xdr:clientData/>
  </xdr:twoCellAnchor>
  <xdr:twoCellAnchor>
    <xdr:from>
      <xdr:col>6</xdr:col>
      <xdr:colOff>714375</xdr:colOff>
      <xdr:row>14</xdr:row>
      <xdr:rowOff>28575</xdr:rowOff>
    </xdr:from>
    <xdr:to>
      <xdr:col>11</xdr:col>
      <xdr:colOff>314325</xdr:colOff>
      <xdr:row>15</xdr:row>
      <xdr:rowOff>190500</xdr:rowOff>
    </xdr:to>
    <xdr:sp macro="" textlink="" fLocksText="0">
      <xdr:nvSpPr>
        <xdr:cNvPr id="1028" name="AutoShape 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695825" y="2695575"/>
          <a:ext cx="3171825" cy="352425"/>
        </a:xfrm>
        <a:prstGeom prst="wedgeRoundRectCallout">
          <a:avLst>
            <a:gd name="adj1" fmla="val -69218"/>
            <a:gd name="adj2" fmla="val -320269"/>
            <a:gd name="adj3" fmla="val 16667"/>
          </a:avLst>
        </a:prstGeom>
        <a:solidFill>
          <a:srgbClr val="FFFFCC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360" tIns="41040" rIns="36360" bIns="0" anchor="t" upright="1"/>
        <a:lstStyle/>
        <a:p>
          <a:pPr algn="ctr" rtl="0">
            <a:defRPr sz="1000"/>
          </a:pPr>
          <a:r>
            <a:rPr lang="fi-FI" sz="1200" b="0" i="0" strike="noStrike">
              <a:solidFill>
                <a:srgbClr val="000000"/>
              </a:solidFill>
              <a:latin typeface="Arial Black"/>
            </a:rPr>
            <a:t> 3:lle työntekijälle</a:t>
          </a:r>
        </a:p>
      </xdr:txBody>
    </xdr:sp>
    <xdr:clientData/>
  </xdr:twoCellAnchor>
  <xdr:twoCellAnchor>
    <xdr:from>
      <xdr:col>0</xdr:col>
      <xdr:colOff>295275</xdr:colOff>
      <xdr:row>1</xdr:row>
      <xdr:rowOff>19050</xdr:rowOff>
    </xdr:from>
    <xdr:to>
      <xdr:col>4</xdr:col>
      <xdr:colOff>76200</xdr:colOff>
      <xdr:row>11</xdr:row>
      <xdr:rowOff>66675</xdr:rowOff>
    </xdr:to>
    <xdr:sp macro="" textlink="" fLocksText="0">
      <xdr:nvSpPr>
        <xdr:cNvPr id="1029" name="AutoShape 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295275" y="209550"/>
          <a:ext cx="2219325" cy="1952625"/>
        </a:xfrm>
        <a:prstGeom prst="wedgeRoundRectCallout">
          <a:avLst>
            <a:gd name="adj1" fmla="val 83046"/>
            <a:gd name="adj2" fmla="val 18782"/>
            <a:gd name="adj3" fmla="val 16667"/>
          </a:avLst>
        </a:prstGeom>
        <a:solidFill>
          <a:srgbClr val="FFFF99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360" tIns="41040" rIns="36360" bIns="0" anchor="t" upright="1"/>
        <a:lstStyle/>
        <a:p>
          <a:pPr algn="ctr" rtl="0">
            <a:defRPr sz="1000"/>
          </a:pPr>
          <a:r>
            <a:rPr lang="fi-FI" sz="1200" b="0" i="0" strike="noStrike">
              <a:solidFill>
                <a:srgbClr val="000000"/>
              </a:solidFill>
              <a:latin typeface="Arial Black"/>
            </a:rPr>
            <a:t>Solu, jossa on punainen yläkulma,</a:t>
          </a:r>
        </a:p>
        <a:p>
          <a:pPr algn="ctr" rtl="0">
            <a:defRPr sz="1000"/>
          </a:pPr>
          <a:r>
            <a:rPr lang="fi-FI" sz="1200" b="0" i="0" strike="noStrike">
              <a:solidFill>
                <a:srgbClr val="000000"/>
              </a:solidFill>
              <a:latin typeface="Arial Black"/>
            </a:rPr>
            <a:t>sisältää lisätietoja.</a:t>
          </a:r>
        </a:p>
        <a:p>
          <a:pPr algn="ctr" rtl="0">
            <a:defRPr sz="1000"/>
          </a:pPr>
          <a:r>
            <a:rPr lang="fi-FI" sz="1200" b="0" i="0" strike="noStrike">
              <a:solidFill>
                <a:srgbClr val="000000"/>
              </a:solidFill>
              <a:latin typeface="Arial Black"/>
            </a:rPr>
            <a:t>Näet tiedot menemällä hiirellä</a:t>
          </a:r>
        </a:p>
        <a:p>
          <a:pPr algn="ctr" rtl="0">
            <a:defRPr sz="1000"/>
          </a:pPr>
          <a:r>
            <a:rPr lang="fi-FI" sz="1200" b="0" i="0" strike="noStrike">
              <a:solidFill>
                <a:srgbClr val="000000"/>
              </a:solidFill>
              <a:latin typeface="Arial Black"/>
            </a:rPr>
            <a:t>punaisen kulman päälle</a:t>
          </a:r>
        </a:p>
      </xdr:txBody>
    </xdr:sp>
    <xdr:clientData/>
  </xdr:twoCellAnchor>
  <xdr:twoCellAnchor>
    <xdr:from>
      <xdr:col>4</xdr:col>
      <xdr:colOff>314325</xdr:colOff>
      <xdr:row>0</xdr:row>
      <xdr:rowOff>142875</xdr:rowOff>
    </xdr:from>
    <xdr:to>
      <xdr:col>6</xdr:col>
      <xdr:colOff>1133475</xdr:colOff>
      <xdr:row>20</xdr:row>
      <xdr:rowOff>142875</xdr:rowOff>
    </xdr:to>
    <xdr:pic>
      <xdr:nvPicPr>
        <xdr:cNvPr id="1515" name="Kuva 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52725" y="142875"/>
          <a:ext cx="2362200" cy="3810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7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6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9" Type="http://schemas.openxmlformats.org/officeDocument/2006/relationships/hyperlink" Target="https://rakennusliitto.fi/ainasoma/AppData/Local/Microsoft/Windows/Temporary%20Internet%20Files/Content.Outlook/5QLKA10X/Maalausalan%20urakkalaskuri.xl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5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7.xml"/><Relationship Id="rId4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8.xml"/><Relationship Id="rId4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19.xml"/><Relationship Id="rId4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0.xml"/><Relationship Id="rId4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1.xml"/><Relationship Id="rId4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2.xml"/><Relationship Id="rId4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3.xml"/><Relationship Id="rId4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5.xml"/><Relationship Id="rId4" Type="http://schemas.openxmlformats.org/officeDocument/2006/relationships/vmlDrawing" Target="../drawings/vmlDrawing25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6.xml"/><Relationship Id="rId4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7.xml"/><Relationship Id="rId4" Type="http://schemas.openxmlformats.org/officeDocument/2006/relationships/vmlDrawing" Target="../drawings/vmlDrawing27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8.xml"/><Relationship Id="rId4" Type="http://schemas.openxmlformats.org/officeDocument/2006/relationships/vmlDrawing" Target="../drawings/vmlDrawing28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29.xml"/><Relationship Id="rId4" Type="http://schemas.openxmlformats.org/officeDocument/2006/relationships/vmlDrawing" Target="../drawings/vmlDrawing29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30.xml"/><Relationship Id="rId4" Type="http://schemas.openxmlformats.org/officeDocument/2006/relationships/vmlDrawing" Target="../drawings/vmlDrawing30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4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2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1" Type="http://schemas.openxmlformats.org/officeDocument/2006/relationships/hyperlink" Target="https://rakennusliitto.fi/ainasoma/AppData/Local/Microsoft/Windows/Temporary%20Internet%20Files/Content.Outlook/5QLKA10X/Maalausalan%20urakkalaskuri.xls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7:M84"/>
  <sheetViews>
    <sheetView tabSelected="1" workbookViewId="0"/>
  </sheetViews>
  <sheetFormatPr defaultColWidth="9.140625" defaultRowHeight="15" x14ac:dyDescent="0.2"/>
  <cols>
    <col min="1" max="4" width="9.140625" style="29"/>
    <col min="5" max="5" width="14" style="29" customWidth="1"/>
    <col min="6" max="6" width="9.140625" style="29"/>
    <col min="7" max="7" width="17.5703125" style="29" customWidth="1"/>
    <col min="8" max="8" width="8.5703125" style="29" customWidth="1"/>
    <col min="9" max="16384" width="9.140625" style="29"/>
  </cols>
  <sheetData>
    <row r="7" spans="10:10" x14ac:dyDescent="0.2">
      <c r="J7" s="302"/>
    </row>
    <row r="22" spans="1:13" ht="18" x14ac:dyDescent="0.25">
      <c r="A22" s="191"/>
      <c r="B22" s="303" t="s">
        <v>0</v>
      </c>
      <c r="C22" s="304"/>
      <c r="D22" s="305"/>
      <c r="E22" s="305"/>
      <c r="F22" s="432" t="s">
        <v>1</v>
      </c>
      <c r="G22" s="432"/>
      <c r="H22" s="432"/>
      <c r="I22" s="432"/>
      <c r="J22" s="305"/>
      <c r="K22" s="305"/>
      <c r="L22" s="305"/>
      <c r="M22" s="306"/>
    </row>
    <row r="23" spans="1:13" x14ac:dyDescent="0.2">
      <c r="B23" s="307"/>
      <c r="C23" s="308"/>
      <c r="D23" s="308"/>
      <c r="E23" s="308"/>
      <c r="F23" s="432" t="s">
        <v>2</v>
      </c>
      <c r="G23" s="432"/>
      <c r="H23" s="431"/>
      <c r="I23" s="431"/>
      <c r="J23" s="308"/>
      <c r="K23" s="308"/>
      <c r="L23" s="308"/>
      <c r="M23" s="310"/>
    </row>
    <row r="24" spans="1:13" x14ac:dyDescent="0.2">
      <c r="B24" s="307"/>
      <c r="C24" s="308"/>
      <c r="D24" s="308"/>
      <c r="E24" s="308"/>
      <c r="F24" s="432" t="s">
        <v>3</v>
      </c>
      <c r="G24" s="432"/>
      <c r="H24" s="431"/>
      <c r="I24" s="431"/>
      <c r="J24" s="308"/>
      <c r="K24" s="308"/>
      <c r="L24" s="308"/>
      <c r="M24" s="310"/>
    </row>
    <row r="25" spans="1:13" x14ac:dyDescent="0.2">
      <c r="B25" s="307"/>
      <c r="C25" s="308"/>
      <c r="D25" s="308"/>
      <c r="E25" s="309"/>
      <c r="F25" s="308"/>
      <c r="G25" s="308"/>
      <c r="H25" s="309"/>
      <c r="I25" s="308"/>
      <c r="J25" s="308"/>
      <c r="K25" s="308"/>
      <c r="L25" s="308"/>
      <c r="M25" s="310"/>
    </row>
    <row r="26" spans="1:13" x14ac:dyDescent="0.2">
      <c r="B26" s="307" t="s">
        <v>4</v>
      </c>
      <c r="C26" s="308"/>
      <c r="D26" s="309"/>
      <c r="E26" s="309"/>
      <c r="F26" s="308"/>
      <c r="G26" s="308"/>
      <c r="H26" s="308"/>
      <c r="I26" s="308"/>
      <c r="J26" s="308"/>
      <c r="K26" s="308"/>
      <c r="L26" s="308"/>
      <c r="M26" s="310"/>
    </row>
    <row r="27" spans="1:13" x14ac:dyDescent="0.2">
      <c r="B27" s="311"/>
      <c r="C27" s="312"/>
      <c r="D27" s="313"/>
      <c r="E27" s="313"/>
      <c r="F27" s="312"/>
      <c r="G27" s="312"/>
      <c r="H27" s="312"/>
      <c r="I27" s="312"/>
      <c r="J27" s="312"/>
      <c r="K27" s="312"/>
      <c r="L27" s="312"/>
      <c r="M27" s="314"/>
    </row>
    <row r="28" spans="1:13" x14ac:dyDescent="0.2">
      <c r="D28" s="201"/>
      <c r="E28" s="201"/>
    </row>
    <row r="29" spans="1:13" x14ac:dyDescent="0.2">
      <c r="D29" s="201"/>
      <c r="E29" s="201"/>
    </row>
    <row r="30" spans="1:13" x14ac:dyDescent="0.2">
      <c r="B30" s="315" t="s">
        <v>5</v>
      </c>
      <c r="C30" s="316"/>
      <c r="D30" s="317"/>
      <c r="E30" s="317"/>
      <c r="F30" s="316"/>
      <c r="G30" s="316"/>
      <c r="H30" s="316"/>
      <c r="I30" s="316"/>
      <c r="J30" s="316"/>
      <c r="K30" s="316"/>
      <c r="L30" s="316"/>
      <c r="M30" s="318"/>
    </row>
    <row r="31" spans="1:13" x14ac:dyDescent="0.2">
      <c r="B31" s="319" t="s">
        <v>6</v>
      </c>
      <c r="C31" s="320"/>
      <c r="D31" s="321"/>
      <c r="E31" s="321"/>
      <c r="F31" s="320"/>
      <c r="G31" s="320"/>
      <c r="H31" s="320"/>
      <c r="I31" s="320"/>
      <c r="J31" s="320"/>
      <c r="K31" s="320"/>
      <c r="L31" s="320"/>
      <c r="M31" s="322"/>
    </row>
    <row r="32" spans="1:13" x14ac:dyDescent="0.2">
      <c r="B32" s="319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3"/>
    </row>
    <row r="33" spans="2:13" x14ac:dyDescent="0.2">
      <c r="B33" s="319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2"/>
    </row>
    <row r="34" spans="2:13" ht="18" x14ac:dyDescent="0.25">
      <c r="B34" s="429" t="s">
        <v>7</v>
      </c>
      <c r="C34" s="429"/>
      <c r="D34" s="429"/>
      <c r="E34" s="320"/>
      <c r="F34" s="320"/>
      <c r="G34" s="320"/>
      <c r="H34" s="320"/>
      <c r="I34" s="320"/>
      <c r="J34" s="320"/>
      <c r="K34" s="320"/>
      <c r="L34" s="320"/>
      <c r="M34" s="322"/>
    </row>
    <row r="35" spans="2:13" ht="15.75" x14ac:dyDescent="0.25">
      <c r="B35" s="324"/>
      <c r="C35" s="325"/>
      <c r="D35" s="320"/>
      <c r="E35" s="320"/>
      <c r="F35" s="320"/>
      <c r="G35" s="320"/>
      <c r="H35" s="320"/>
      <c r="I35" s="320"/>
      <c r="J35" s="320"/>
      <c r="K35" s="320"/>
      <c r="L35" s="320"/>
      <c r="M35" s="322"/>
    </row>
    <row r="36" spans="2:13" x14ac:dyDescent="0.2">
      <c r="B36" s="426" t="s">
        <v>8</v>
      </c>
      <c r="C36" s="426"/>
      <c r="D36" s="320"/>
      <c r="E36" s="320"/>
      <c r="F36" s="320"/>
      <c r="G36" s="320"/>
      <c r="H36" s="320"/>
      <c r="I36" s="320"/>
      <c r="J36" s="320"/>
      <c r="K36" s="320"/>
      <c r="L36" s="320"/>
      <c r="M36" s="322"/>
    </row>
    <row r="37" spans="2:13" x14ac:dyDescent="0.2">
      <c r="B37" s="326"/>
      <c r="C37" s="327"/>
      <c r="D37" s="320"/>
      <c r="E37" s="320"/>
      <c r="F37" s="320"/>
      <c r="G37" s="320"/>
      <c r="H37" s="320"/>
      <c r="I37" s="320"/>
      <c r="J37" s="320"/>
      <c r="K37" s="320"/>
      <c r="L37" s="320"/>
      <c r="M37" s="322"/>
    </row>
    <row r="38" spans="2:13" ht="15.75" x14ac:dyDescent="0.25">
      <c r="B38" s="430" t="s">
        <v>9</v>
      </c>
      <c r="C38" s="430"/>
      <c r="D38" s="430"/>
      <c r="E38" s="430"/>
      <c r="F38" s="320"/>
      <c r="G38" s="320"/>
      <c r="H38" s="320"/>
      <c r="I38" s="320"/>
      <c r="J38" s="320"/>
      <c r="K38" s="320"/>
      <c r="L38" s="320"/>
      <c r="M38" s="322"/>
    </row>
    <row r="39" spans="2:13" x14ac:dyDescent="0.2">
      <c r="B39" s="426" t="s">
        <v>10</v>
      </c>
      <c r="C39" s="426"/>
      <c r="D39" s="327"/>
      <c r="E39" s="427"/>
      <c r="F39" s="427"/>
      <c r="G39" s="327"/>
      <c r="H39" s="320"/>
      <c r="I39" s="427"/>
      <c r="J39" s="427"/>
      <c r="K39" s="320"/>
      <c r="L39" s="428"/>
      <c r="M39" s="428"/>
    </row>
    <row r="40" spans="2:13" x14ac:dyDescent="0.2">
      <c r="B40" s="426" t="s">
        <v>11</v>
      </c>
      <c r="C40" s="426"/>
      <c r="D40" s="327"/>
      <c r="E40" s="427"/>
      <c r="F40" s="427"/>
      <c r="G40" s="327"/>
      <c r="H40" s="320"/>
      <c r="I40" s="427"/>
      <c r="J40" s="427"/>
      <c r="K40" s="320"/>
      <c r="L40" s="428"/>
      <c r="M40" s="428"/>
    </row>
    <row r="41" spans="2:13" x14ac:dyDescent="0.2">
      <c r="B41" s="426" t="s">
        <v>12</v>
      </c>
      <c r="C41" s="426"/>
      <c r="D41" s="327"/>
      <c r="E41" s="427"/>
      <c r="F41" s="427"/>
      <c r="G41" s="327"/>
      <c r="H41" s="320"/>
      <c r="I41" s="427"/>
      <c r="J41" s="427"/>
      <c r="K41" s="320"/>
      <c r="L41" s="428"/>
      <c r="M41" s="428"/>
    </row>
    <row r="42" spans="2:13" x14ac:dyDescent="0.2">
      <c r="B42" s="426" t="s">
        <v>13</v>
      </c>
      <c r="C42" s="426"/>
      <c r="D42" s="327"/>
      <c r="E42" s="427"/>
      <c r="F42" s="427"/>
      <c r="G42" s="327"/>
      <c r="H42" s="320"/>
      <c r="I42" s="427"/>
      <c r="J42" s="427"/>
      <c r="K42" s="320"/>
      <c r="L42" s="428"/>
      <c r="M42" s="428"/>
    </row>
    <row r="43" spans="2:13" x14ac:dyDescent="0.2">
      <c r="B43" s="426" t="s">
        <v>14</v>
      </c>
      <c r="C43" s="426"/>
      <c r="D43" s="327"/>
      <c r="E43" s="427"/>
      <c r="F43" s="427"/>
      <c r="G43" s="327"/>
      <c r="H43" s="320"/>
      <c r="I43" s="427"/>
      <c r="J43" s="427"/>
      <c r="K43" s="320"/>
      <c r="L43" s="428"/>
      <c r="M43" s="428"/>
    </row>
    <row r="44" spans="2:13" x14ac:dyDescent="0.2">
      <c r="B44" s="426"/>
      <c r="C44" s="426"/>
      <c r="D44" s="327"/>
      <c r="E44" s="427"/>
      <c r="F44" s="427"/>
      <c r="G44" s="327"/>
      <c r="H44" s="320"/>
      <c r="I44" s="427"/>
      <c r="J44" s="427"/>
      <c r="K44" s="320"/>
      <c r="L44" s="428"/>
      <c r="M44" s="428"/>
    </row>
    <row r="45" spans="2:13" x14ac:dyDescent="0.2">
      <c r="B45" s="426"/>
      <c r="C45" s="426"/>
      <c r="D45" s="327"/>
      <c r="E45" s="427"/>
      <c r="F45" s="427"/>
      <c r="G45" s="327"/>
      <c r="H45" s="320"/>
      <c r="I45" s="427"/>
      <c r="J45" s="427"/>
      <c r="K45" s="320"/>
      <c r="L45" s="428"/>
      <c r="M45" s="428"/>
    </row>
    <row r="46" spans="2:13" x14ac:dyDescent="0.2">
      <c r="B46" s="328"/>
      <c r="C46" s="329"/>
      <c r="D46" s="329"/>
      <c r="E46" s="329"/>
      <c r="F46" s="329"/>
      <c r="G46" s="329"/>
      <c r="H46" s="329"/>
      <c r="I46" s="329"/>
      <c r="J46" s="329"/>
      <c r="K46" s="329"/>
      <c r="L46" s="329"/>
      <c r="M46" s="330"/>
    </row>
    <row r="47" spans="2:13" x14ac:dyDescent="0.2">
      <c r="D47" s="201"/>
      <c r="E47" s="201"/>
    </row>
    <row r="48" spans="2:13" x14ac:dyDescent="0.2">
      <c r="D48" s="201"/>
      <c r="E48" s="201"/>
    </row>
    <row r="49" spans="1:13" x14ac:dyDescent="0.2">
      <c r="B49" s="331"/>
      <c r="C49" s="332"/>
      <c r="D49" s="333"/>
      <c r="E49" s="333"/>
      <c r="F49" s="332"/>
      <c r="G49" s="332"/>
      <c r="H49" s="332"/>
      <c r="I49" s="332"/>
      <c r="J49" s="332"/>
      <c r="K49" s="332"/>
      <c r="L49" s="332"/>
      <c r="M49" s="334"/>
    </row>
    <row r="50" spans="1:13" ht="15.75" x14ac:dyDescent="0.25">
      <c r="A50" s="191"/>
      <c r="B50" s="335" t="s">
        <v>15</v>
      </c>
      <c r="C50" s="336"/>
      <c r="D50" s="337"/>
      <c r="E50" s="337"/>
      <c r="F50" s="336"/>
      <c r="G50" s="336"/>
      <c r="H50" s="336"/>
      <c r="I50" s="336"/>
      <c r="J50" s="336"/>
      <c r="K50" s="336"/>
      <c r="L50" s="336"/>
      <c r="M50" s="338"/>
    </row>
    <row r="51" spans="1:13" x14ac:dyDescent="0.2">
      <c r="B51" s="339"/>
      <c r="C51" s="336"/>
      <c r="D51" s="337"/>
      <c r="E51" s="337"/>
      <c r="F51" s="336"/>
      <c r="G51" s="336"/>
      <c r="H51" s="336"/>
      <c r="I51" s="336"/>
      <c r="J51" s="336"/>
      <c r="K51" s="336"/>
      <c r="L51" s="336"/>
      <c r="M51" s="338"/>
    </row>
    <row r="52" spans="1:13" ht="18" x14ac:dyDescent="0.25">
      <c r="B52" s="340" t="s">
        <v>16</v>
      </c>
      <c r="C52" s="341"/>
      <c r="D52" s="336"/>
      <c r="E52" s="336"/>
      <c r="F52" s="336"/>
      <c r="G52" s="336"/>
      <c r="H52" s="336"/>
      <c r="I52" s="336"/>
      <c r="J52" s="336"/>
      <c r="K52" s="336"/>
      <c r="L52" s="336"/>
      <c r="M52" s="338"/>
    </row>
    <row r="53" spans="1:13" ht="15.75" x14ac:dyDescent="0.25">
      <c r="A53" s="191"/>
      <c r="B53" s="339"/>
      <c r="C53" s="336"/>
      <c r="D53" s="342"/>
      <c r="E53" s="336"/>
      <c r="F53" s="336"/>
      <c r="G53" s="336"/>
      <c r="H53" s="336"/>
      <c r="I53" s="336"/>
      <c r="J53" s="336"/>
      <c r="K53" s="336"/>
      <c r="L53" s="336"/>
      <c r="M53" s="338"/>
    </row>
    <row r="54" spans="1:13" x14ac:dyDescent="0.2">
      <c r="B54" s="425" t="s">
        <v>17</v>
      </c>
      <c r="C54" s="425"/>
      <c r="D54" s="425"/>
      <c r="E54" s="336" t="s">
        <v>18</v>
      </c>
      <c r="F54" s="336"/>
      <c r="G54" s="336"/>
      <c r="H54" s="336"/>
      <c r="I54" s="336"/>
      <c r="J54" s="336"/>
      <c r="K54" s="336"/>
      <c r="L54" s="336"/>
      <c r="M54" s="338"/>
    </row>
    <row r="55" spans="1:13" x14ac:dyDescent="0.2">
      <c r="B55" s="339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8"/>
    </row>
    <row r="56" spans="1:13" ht="15.75" x14ac:dyDescent="0.25">
      <c r="B56" s="343" t="s">
        <v>19</v>
      </c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8"/>
    </row>
    <row r="57" spans="1:13" x14ac:dyDescent="0.2">
      <c r="B57" s="339"/>
      <c r="C57" s="336"/>
      <c r="D57" s="337"/>
      <c r="E57" s="336"/>
      <c r="F57" s="336"/>
      <c r="G57" s="336"/>
      <c r="H57" s="336"/>
      <c r="I57" s="336"/>
      <c r="J57" s="336"/>
      <c r="K57" s="336"/>
      <c r="L57" s="336"/>
      <c r="M57" s="338"/>
    </row>
    <row r="58" spans="1:13" x14ac:dyDescent="0.2">
      <c r="B58" s="425" t="s">
        <v>20</v>
      </c>
      <c r="C58" s="425"/>
      <c r="D58" s="425"/>
      <c r="E58" s="425"/>
      <c r="F58" s="336"/>
      <c r="G58" s="433"/>
      <c r="H58" s="433"/>
      <c r="I58" s="433"/>
      <c r="J58" s="336"/>
      <c r="K58" s="336"/>
      <c r="L58" s="336"/>
      <c r="M58" s="338"/>
    </row>
    <row r="59" spans="1:13" x14ac:dyDescent="0.2">
      <c r="B59" s="425" t="s">
        <v>21</v>
      </c>
      <c r="C59" s="425"/>
      <c r="D59" s="425"/>
      <c r="E59" s="425"/>
      <c r="F59" s="336"/>
      <c r="G59" s="433"/>
      <c r="H59" s="433"/>
      <c r="I59" s="433"/>
      <c r="J59" s="336"/>
      <c r="K59" s="336"/>
      <c r="L59" s="336"/>
      <c r="M59" s="338"/>
    </row>
    <row r="60" spans="1:13" x14ac:dyDescent="0.2">
      <c r="B60" s="425" t="s">
        <v>22</v>
      </c>
      <c r="C60" s="425"/>
      <c r="D60" s="425"/>
      <c r="E60" s="425"/>
      <c r="F60" s="336"/>
      <c r="G60" s="433"/>
      <c r="H60" s="433"/>
      <c r="I60" s="433"/>
      <c r="J60" s="336"/>
      <c r="K60" s="336"/>
      <c r="L60" s="336"/>
      <c r="M60" s="338"/>
    </row>
    <row r="61" spans="1:13" x14ac:dyDescent="0.2">
      <c r="B61" s="425"/>
      <c r="C61" s="425"/>
      <c r="D61" s="425"/>
      <c r="E61" s="425"/>
      <c r="F61" s="336"/>
      <c r="G61" s="433"/>
      <c r="H61" s="433"/>
      <c r="I61" s="433"/>
      <c r="J61" s="336"/>
      <c r="K61" s="336"/>
      <c r="L61" s="336"/>
      <c r="M61" s="338"/>
    </row>
    <row r="62" spans="1:13" x14ac:dyDescent="0.2">
      <c r="B62" s="425"/>
      <c r="C62" s="425"/>
      <c r="D62" s="425"/>
      <c r="E62" s="425"/>
      <c r="F62" s="336"/>
      <c r="G62" s="433"/>
      <c r="H62" s="433"/>
      <c r="I62" s="433"/>
      <c r="J62" s="336"/>
      <c r="K62" s="336"/>
      <c r="L62" s="336"/>
      <c r="M62" s="338"/>
    </row>
    <row r="63" spans="1:13" x14ac:dyDescent="0.2">
      <c r="B63" s="350"/>
      <c r="C63" s="337"/>
      <c r="D63" s="337"/>
      <c r="E63" s="337"/>
      <c r="F63" s="336"/>
      <c r="G63" s="337"/>
      <c r="H63" s="337"/>
      <c r="I63" s="337"/>
      <c r="J63" s="336"/>
      <c r="K63" s="336"/>
      <c r="L63" s="336"/>
      <c r="M63" s="338"/>
    </row>
    <row r="64" spans="1:13" x14ac:dyDescent="0.2">
      <c r="B64" s="350" t="s">
        <v>396</v>
      </c>
      <c r="C64" s="337"/>
      <c r="D64" s="337"/>
      <c r="E64" s="337"/>
      <c r="F64" s="336"/>
      <c r="G64" s="337"/>
      <c r="H64" s="337"/>
      <c r="I64" s="337"/>
      <c r="J64" s="336"/>
      <c r="K64" s="336"/>
      <c r="L64" s="336"/>
      <c r="M64" s="338"/>
    </row>
    <row r="65" spans="2:13" x14ac:dyDescent="0.2">
      <c r="B65" s="350" t="s">
        <v>397</v>
      </c>
      <c r="C65" s="337"/>
      <c r="D65" s="337"/>
      <c r="E65" s="337"/>
      <c r="F65" s="336"/>
      <c r="G65" s="337"/>
      <c r="H65" s="337"/>
      <c r="I65" s="337"/>
      <c r="J65" s="336"/>
      <c r="K65" s="336"/>
      <c r="L65" s="336"/>
      <c r="M65" s="338"/>
    </row>
    <row r="66" spans="2:13" x14ac:dyDescent="0.2">
      <c r="B66" s="350" t="s">
        <v>398</v>
      </c>
      <c r="C66" s="337"/>
      <c r="D66" s="337"/>
      <c r="E66" s="337"/>
      <c r="F66" s="336"/>
      <c r="G66" s="337"/>
      <c r="H66" s="337"/>
      <c r="I66" s="337"/>
      <c r="J66" s="336"/>
      <c r="K66" s="336"/>
      <c r="L66" s="336"/>
      <c r="M66" s="338"/>
    </row>
    <row r="67" spans="2:13" x14ac:dyDescent="0.2">
      <c r="B67" s="350"/>
      <c r="C67" s="337"/>
      <c r="D67" s="337"/>
      <c r="E67" s="337"/>
      <c r="F67" s="336"/>
      <c r="G67" s="337"/>
      <c r="H67" s="337"/>
      <c r="I67" s="337"/>
      <c r="J67" s="336"/>
      <c r="K67" s="336"/>
      <c r="L67" s="336"/>
      <c r="M67" s="338"/>
    </row>
    <row r="68" spans="2:13" x14ac:dyDescent="0.2">
      <c r="B68" s="350"/>
      <c r="C68" s="337"/>
      <c r="D68" s="337"/>
      <c r="E68" s="337"/>
      <c r="F68" s="336"/>
      <c r="G68" s="337"/>
      <c r="H68" s="337"/>
      <c r="I68" s="337"/>
      <c r="J68" s="336"/>
      <c r="K68" s="336"/>
      <c r="L68" s="336"/>
      <c r="M68" s="338"/>
    </row>
    <row r="69" spans="2:13" x14ac:dyDescent="0.2">
      <c r="B69" s="344"/>
      <c r="C69" s="345"/>
      <c r="D69" s="345"/>
      <c r="E69" s="345"/>
      <c r="F69" s="345"/>
      <c r="G69" s="345"/>
      <c r="H69" s="345"/>
      <c r="I69" s="345"/>
      <c r="J69" s="345"/>
      <c r="K69" s="345"/>
      <c r="L69" s="345"/>
      <c r="M69" s="346"/>
    </row>
    <row r="84" spans="2:11" ht="15.75" x14ac:dyDescent="0.25">
      <c r="B84" s="347"/>
      <c r="C84" s="348"/>
      <c r="D84" s="348"/>
      <c r="E84" s="348"/>
      <c r="F84" s="348"/>
      <c r="G84" s="348"/>
      <c r="H84" s="348"/>
      <c r="I84" s="348"/>
      <c r="J84" s="348"/>
      <c r="K84" s="348"/>
    </row>
  </sheetData>
  <sheetProtection password="A274" sheet="1" objects="1" scenarios="1"/>
  <mergeCells count="48">
    <mergeCell ref="H24:I24"/>
    <mergeCell ref="H23:I23"/>
    <mergeCell ref="H22:I22"/>
    <mergeCell ref="G62:I62"/>
    <mergeCell ref="G61:I61"/>
    <mergeCell ref="G60:I60"/>
    <mergeCell ref="G59:I59"/>
    <mergeCell ref="G58:I58"/>
    <mergeCell ref="F22:G22"/>
    <mergeCell ref="F23:G23"/>
    <mergeCell ref="F24:G24"/>
    <mergeCell ref="B34:D34"/>
    <mergeCell ref="B36:C36"/>
    <mergeCell ref="B38:E38"/>
    <mergeCell ref="B39:C39"/>
    <mergeCell ref="E39:F39"/>
    <mergeCell ref="L39:M39"/>
    <mergeCell ref="B40:C40"/>
    <mergeCell ref="E40:F40"/>
    <mergeCell ref="I40:J40"/>
    <mergeCell ref="L40:M40"/>
    <mergeCell ref="I39:J39"/>
    <mergeCell ref="B41:C41"/>
    <mergeCell ref="E41:F41"/>
    <mergeCell ref="I41:J41"/>
    <mergeCell ref="L41:M41"/>
    <mergeCell ref="B42:C42"/>
    <mergeCell ref="E42:F42"/>
    <mergeCell ref="I42:J42"/>
    <mergeCell ref="L42:M42"/>
    <mergeCell ref="B43:C43"/>
    <mergeCell ref="E43:F43"/>
    <mergeCell ref="I43:J43"/>
    <mergeCell ref="L43:M43"/>
    <mergeCell ref="B44:C44"/>
    <mergeCell ref="E44:F44"/>
    <mergeCell ref="I44:J44"/>
    <mergeCell ref="L44:M44"/>
    <mergeCell ref="B45:C45"/>
    <mergeCell ref="E45:F45"/>
    <mergeCell ref="I45:J45"/>
    <mergeCell ref="L45:M45"/>
    <mergeCell ref="B54:D54"/>
    <mergeCell ref="B61:E61"/>
    <mergeCell ref="B62:E62"/>
    <mergeCell ref="B58:E58"/>
    <mergeCell ref="B59:E59"/>
    <mergeCell ref="B60:E60"/>
  </mergeCells>
  <hyperlinks>
    <hyperlink ref="F22" location="Omat tiedot TT1!A1" display="omat tiedot TT1" xr:uid="{00000000-0004-0000-0000-000000000000}"/>
    <hyperlink ref="F23" location="Omat tiedot TT2!A1" display="omat tiedot TT2" xr:uid="{00000000-0004-0000-0000-000001000000}"/>
    <hyperlink ref="F24" location="Omat tiedot TT3!A1" display="omat tiedot TT3" xr:uid="{00000000-0004-0000-0000-000002000000}"/>
    <hyperlink ref="B36" r:id="rId1" location="Kokonaisurakka!A1" xr:uid="{00000000-0004-0000-0000-000003000000}"/>
    <hyperlink ref="B39" r:id="rId2" location="'Tila%201'!A1" xr:uid="{00000000-0004-0000-0000-000004000000}"/>
    <hyperlink ref="B40" r:id="rId3" location="'Tila%202'!A1" xr:uid="{00000000-0004-0000-0000-000005000000}"/>
    <hyperlink ref="B41" r:id="rId4" location="'Tila%203'!A1" xr:uid="{00000000-0004-0000-0000-000006000000}"/>
    <hyperlink ref="B42" r:id="rId5" location="'Tila%204'!A1" xr:uid="{00000000-0004-0000-0000-000007000000}"/>
    <hyperlink ref="B43" r:id="rId6" location="'Tila%205'!A1" xr:uid="{00000000-0004-0000-0000-000008000000}"/>
    <hyperlink ref="B54" location="urakanjakotaulukko!A1" display="Urakanjakotaulukko" xr:uid="{00000000-0004-0000-0000-000009000000}"/>
    <hyperlink ref="B58" r:id="rId7" location="'Urakka%20TT%201%20yhteensä'!A1" xr:uid="{00000000-0004-0000-0000-00000A000000}"/>
    <hyperlink ref="B59" r:id="rId8" location="'Urakka%20TT2%20yhteensä'!A1" xr:uid="{00000000-0004-0000-0000-00000B000000}"/>
    <hyperlink ref="B60" r:id="rId9" location="'Urakka%20TT3%20yhteensä'!A1" xr:uid="{00000000-0004-0000-0000-00000C000000}"/>
    <hyperlink ref="B36:C36" location="Kokonaisurakka!A1" display="Kokonaisurakka" xr:uid="{00000000-0004-0000-0000-00000D000000}"/>
    <hyperlink ref="B39:C39" location="'Tila 1'!A1" display="Tila / Asunto 1" xr:uid="{00000000-0004-0000-0000-00000E000000}"/>
    <hyperlink ref="B40:C40" location="'Tila 2'!A1" display="Tila / Asunto 2" xr:uid="{00000000-0004-0000-0000-00000F000000}"/>
    <hyperlink ref="B41:C41" location="'Tila 3'!A1" display="Tila / Asunto 3" xr:uid="{00000000-0004-0000-0000-000010000000}"/>
    <hyperlink ref="B42:C42" location="'Tilinauha TT4'!A1" display="Tila / Asunto 4" xr:uid="{00000000-0004-0000-0000-000011000000}"/>
    <hyperlink ref="B43:C43" location="'Tila 5'!A1" display="Tila / Asunto 5" xr:uid="{00000000-0004-0000-0000-000012000000}"/>
    <hyperlink ref="B54:D54" location="Urakanjakotaulukko!A1" display="Urakanjakotaulukko" xr:uid="{00000000-0004-0000-0000-000013000000}"/>
    <hyperlink ref="B58:E58" location="'Urakka TT 1 yhteensä'!A1" display="Urakkatuntikirjat yhteensä TT1" xr:uid="{00000000-0004-0000-0000-000014000000}"/>
    <hyperlink ref="B59:E59" location="'Urakka TT2 yhteensä'!A1" display="Urakkatuntikirjat yhteensä TT2" xr:uid="{00000000-0004-0000-0000-000015000000}"/>
    <hyperlink ref="B60:E60" location="'Urakka TT3 yhteensä'!A1" display="Urakkatuntikirjat yhteensä TT3" xr:uid="{00000000-0004-0000-0000-000016000000}"/>
    <hyperlink ref="F22:G22" location="'Omat tiedot TT1'!A1" display="omat tiedot TT1" xr:uid="{00000000-0004-0000-0000-000017000000}"/>
    <hyperlink ref="F23:G23" location="'Omat tiedot TT2'!A1" display="omat tiedot TT2" xr:uid="{00000000-0004-0000-0000-000018000000}"/>
    <hyperlink ref="F24:G24" location="'Omat tiedot TT3'!A1" display="omat tiedot TT3" xr:uid="{00000000-0004-0000-0000-000019000000}"/>
    <hyperlink ref="B64" location="'Urakkatuntikirja TT1-1'!A1" display="Urakkatuntikirja TT1" xr:uid="{00000000-0004-0000-0000-00001A000000}"/>
    <hyperlink ref="B65" location="'Urakkatuntikirja TT2-1'!A1" display="Urakkatuntikirja TT2" xr:uid="{00000000-0004-0000-0000-00001B000000}"/>
    <hyperlink ref="B66" location="'Urakkatuntikirja TT3-1'!A1" display="Urakkatuntikirja TT3" xr:uid="{00000000-0004-0000-0000-00001C000000}"/>
  </hyperlinks>
  <pageMargins left="0.75" right="0.75" top="1" bottom="1" header="0.51180555555555562" footer="0.51180555555555562"/>
  <pageSetup paperSize="9" firstPageNumber="0" orientation="portrait" horizontalDpi="300" verticalDpi="300" r:id="rId10"/>
  <headerFooter alignWithMargins="0"/>
  <drawing r:id="rId11"/>
  <legacyDrawing r:id="rId1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ul18"/>
  <dimension ref="B2:P28"/>
  <sheetViews>
    <sheetView workbookViewId="0">
      <selection activeCell="H11" sqref="H11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2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310</v>
      </c>
    </row>
    <row r="16" spans="2:16" x14ac:dyDescent="0.2">
      <c r="B16" s="36"/>
      <c r="H16" s="29"/>
      <c r="I16" s="57"/>
      <c r="J16" s="6"/>
      <c r="K16" s="58"/>
      <c r="L16" s="58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311</v>
      </c>
      <c r="L17" s="58" t="s">
        <v>312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313</v>
      </c>
      <c r="L18" s="58" t="s">
        <v>314</v>
      </c>
    </row>
    <row r="19" spans="2:13" x14ac:dyDescent="0.2">
      <c r="B19" s="36"/>
      <c r="H19" s="29"/>
      <c r="I19" s="26"/>
      <c r="J19" s="30"/>
      <c r="K19" s="59" t="s">
        <v>315</v>
      </c>
      <c r="L19" s="58" t="s">
        <v>316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317</v>
      </c>
      <c r="L20" s="58" t="s">
        <v>318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319</v>
      </c>
      <c r="L21" s="58" t="s">
        <v>320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321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24</v>
      </c>
      <c r="L28" s="445"/>
      <c r="M28" s="91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100-000000000000}"/>
    <hyperlink ref="L17" location="'Urakkatuntikirja TT2-6'!A1" display="TT2-6" xr:uid="{00000000-0004-0000-1100-000001000000}"/>
    <hyperlink ref="K18" location="'Urakkatuntikirja TT2-2'!A1" display="TT2-2" xr:uid="{00000000-0004-0000-1100-000002000000}"/>
    <hyperlink ref="L18" location="'Urakkatuntikirja TT2-7'!A1" display="TT2-7" xr:uid="{00000000-0004-0000-1100-000003000000}"/>
    <hyperlink ref="K19" location="'Urakkatuntikirja TT2-3'!A1" display="TT2-3" xr:uid="{00000000-0004-0000-1100-000004000000}"/>
    <hyperlink ref="L19" location="'Urakkatuntikirja TT2-8'!A1" display="TT2-8" xr:uid="{00000000-0004-0000-1100-000005000000}"/>
    <hyperlink ref="K20" location="'Urakkatuntikirja TT2-4'!A1" display="TT2-4" xr:uid="{00000000-0004-0000-1100-000006000000}"/>
    <hyperlink ref="L20" location="'Urakkatuntikirja TT2-9'!A1" display="TT2-9" xr:uid="{00000000-0004-0000-1100-000007000000}"/>
    <hyperlink ref="K21" location="'Urakkatuntikirja TT2-5'!A1" display="TT2-5" xr:uid="{00000000-0004-0000-1100-000008000000}"/>
    <hyperlink ref="L21" location="'Urakkatuntikirja TT2-10'!A1" display="TT2-10" xr:uid="{00000000-0004-0000-1100-000009000000}"/>
    <hyperlink ref="K22" r:id="rId1" location="'Urakka%20TT2%20yhteensä'!A1" xr:uid="{00000000-0004-0000-1100-00000A000000}"/>
    <hyperlink ref="K24" location="Etusivu!A1" display="Etusivulle" xr:uid="{00000000-0004-0000-1100-00000B000000}"/>
    <hyperlink ref="K26" r:id="rId2" location="Urakanjakotaulukko!A1" xr:uid="{00000000-0004-0000-1100-00000C000000}"/>
    <hyperlink ref="K28" r:id="rId3" location="'Tilinauha%20TT2'!A1" xr:uid="{00000000-0004-0000-1100-00000D000000}"/>
    <hyperlink ref="K22:L22" location="'Urakka TT2 yhteensä'!A1" display="TT2 yhteensä" xr:uid="{00000000-0004-0000-1100-00000E000000}"/>
    <hyperlink ref="K26:M26" location="Urakanjakotaulukko!A1" display="Urakanjakotaulukko" xr:uid="{00000000-0004-0000-1100-00000F000000}"/>
    <hyperlink ref="K28:L28" location="'Tilinauha TT2'!A1" display="Tilinauha TT2" xr:uid="{00000000-0004-0000-11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ul19"/>
  <dimension ref="B2:P28"/>
  <sheetViews>
    <sheetView workbookViewId="0">
      <selection activeCell="H15" sqref="H15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3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J11" s="29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310</v>
      </c>
    </row>
    <row r="16" spans="2:16" x14ac:dyDescent="0.2">
      <c r="B16" s="36"/>
      <c r="H16" s="29"/>
      <c r="I16" s="57"/>
      <c r="J16" s="6"/>
      <c r="K16" s="58"/>
      <c r="L16" s="58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311</v>
      </c>
      <c r="L17" s="58" t="s">
        <v>312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313</v>
      </c>
      <c r="L18" s="58" t="s">
        <v>314</v>
      </c>
    </row>
    <row r="19" spans="2:13" x14ac:dyDescent="0.2">
      <c r="B19" s="36"/>
      <c r="H19" s="29"/>
      <c r="I19" s="26"/>
      <c r="J19" s="6"/>
      <c r="K19" s="59" t="s">
        <v>315</v>
      </c>
      <c r="L19" s="58" t="s">
        <v>316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317</v>
      </c>
      <c r="L20" s="58" t="s">
        <v>318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319</v>
      </c>
      <c r="L21" s="58" t="s">
        <v>320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321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24</v>
      </c>
      <c r="L28" s="445"/>
      <c r="M28" s="91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200-000000000000}"/>
    <hyperlink ref="L17" location="'Urakkatuntikirja TT2-6'!A1" display="TT2-6" xr:uid="{00000000-0004-0000-1200-000001000000}"/>
    <hyperlink ref="K18" location="'Urakkatuntikirja TT2-2'!A1" display="TT2-2" xr:uid="{00000000-0004-0000-1200-000002000000}"/>
    <hyperlink ref="L18" location="'Urakkatuntikirja TT2-7'!A1" display="TT2-7" xr:uid="{00000000-0004-0000-1200-000003000000}"/>
    <hyperlink ref="K19" location="'Urakkatuntikirja TT2-3'!A1" display="TT2-3" xr:uid="{00000000-0004-0000-1200-000004000000}"/>
    <hyperlink ref="L19" location="'Urakkatuntikirja TT2-8'!A1" display="TT2-8" xr:uid="{00000000-0004-0000-1200-000005000000}"/>
    <hyperlink ref="K20" location="'Urakkatuntikirja TT2-4'!A1" display="TT2-4" xr:uid="{00000000-0004-0000-1200-000006000000}"/>
    <hyperlink ref="L20" location="'Urakkatuntikirja TT2-9'!A1" display="TT2-9" xr:uid="{00000000-0004-0000-1200-000007000000}"/>
    <hyperlink ref="K21" location="'Urakkatuntikirja TT2-5'!A1" display="TT2-5" xr:uid="{00000000-0004-0000-1200-000008000000}"/>
    <hyperlink ref="L21" location="'Urakkatuntikirja TT2-10'!A1" display="TT2-10" xr:uid="{00000000-0004-0000-1200-000009000000}"/>
    <hyperlink ref="K22" r:id="rId1" location="'Urakka%20TT2%20yhteensä'!A1" xr:uid="{00000000-0004-0000-1200-00000A000000}"/>
    <hyperlink ref="K24" location="Etusivu!A1" display="Etusivulle" xr:uid="{00000000-0004-0000-1200-00000B000000}"/>
    <hyperlink ref="K26" r:id="rId2" location="Urakanjakotaulukko!A1" xr:uid="{00000000-0004-0000-1200-00000C000000}"/>
    <hyperlink ref="K28" r:id="rId3" location="'Tilinauha%20TT2'!A1" xr:uid="{00000000-0004-0000-1200-00000D000000}"/>
    <hyperlink ref="K22:L22" location="'Urakka TT2 yhteensä'!A1" display="TT2 yhteensä" xr:uid="{00000000-0004-0000-1200-00000E000000}"/>
    <hyperlink ref="K26:M26" location="Urakanjakotaulukko!A1" display="Urakanjakotaulukko" xr:uid="{00000000-0004-0000-1200-00000F000000}"/>
    <hyperlink ref="K28:L28" location="'Tilinauha TT2'!A1" display="Tilinauha TT2" xr:uid="{00000000-0004-0000-12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ul20"/>
  <dimension ref="B2:P28"/>
  <sheetViews>
    <sheetView workbookViewId="0">
      <selection activeCell="H20" sqref="H20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4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310</v>
      </c>
    </row>
    <row r="16" spans="2:16" x14ac:dyDescent="0.2">
      <c r="B16" s="36"/>
      <c r="H16" s="29"/>
      <c r="I16" s="57"/>
      <c r="J16" s="6"/>
      <c r="K16" s="58"/>
      <c r="L16" s="58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311</v>
      </c>
      <c r="L17" s="58" t="s">
        <v>312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313</v>
      </c>
      <c r="L18" s="58" t="s">
        <v>314</v>
      </c>
    </row>
    <row r="19" spans="2:13" x14ac:dyDescent="0.2">
      <c r="B19" s="36"/>
      <c r="H19" s="29"/>
      <c r="I19" s="26"/>
      <c r="J19" s="6"/>
      <c r="K19" s="59" t="s">
        <v>315</v>
      </c>
      <c r="L19" s="58" t="s">
        <v>316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30"/>
      <c r="K20" s="59" t="s">
        <v>317</v>
      </c>
      <c r="L20" s="58" t="s">
        <v>318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319</v>
      </c>
      <c r="L21" s="58" t="s">
        <v>320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321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24</v>
      </c>
      <c r="L28" s="445"/>
      <c r="M28" s="91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300-000000000000}"/>
    <hyperlink ref="L17" location="'Urakkatuntikirja TT2-6'!A1" display="TT2-6" xr:uid="{00000000-0004-0000-1300-000001000000}"/>
    <hyperlink ref="K18" location="'Urakkatuntikirja TT2-2'!A1" display="TT2-2" xr:uid="{00000000-0004-0000-1300-000002000000}"/>
    <hyperlink ref="L18" location="'Urakkatuntikirja TT2-7'!A1" display="TT2-7" xr:uid="{00000000-0004-0000-1300-000003000000}"/>
    <hyperlink ref="K19" location="'Urakkatuntikirja TT2-3'!A1" display="TT2-3" xr:uid="{00000000-0004-0000-1300-000004000000}"/>
    <hyperlink ref="L19" location="'Urakkatuntikirja TT2-8'!A1" display="TT2-8" xr:uid="{00000000-0004-0000-1300-000005000000}"/>
    <hyperlink ref="K20" location="'Urakkatuntikirja TT2-4'!A1" display="TT2-4" xr:uid="{00000000-0004-0000-1300-000006000000}"/>
    <hyperlink ref="L20" location="'Urakkatuntikirja TT2-9'!A1" display="TT2-9" xr:uid="{00000000-0004-0000-1300-000007000000}"/>
    <hyperlink ref="K21" location="'Urakkatuntikirja TT2-5'!A1" display="TT2-5" xr:uid="{00000000-0004-0000-1300-000008000000}"/>
    <hyperlink ref="L21" location="'Urakkatuntikirja TT2-10'!A1" display="TT2-10" xr:uid="{00000000-0004-0000-1300-000009000000}"/>
    <hyperlink ref="K22" r:id="rId1" location="'Urakka%20TT2%20yhteensä'!A1" xr:uid="{00000000-0004-0000-1300-00000A000000}"/>
    <hyperlink ref="K24" location="Etusivu!A1" display="Etusivulle" xr:uid="{00000000-0004-0000-1300-00000B000000}"/>
    <hyperlink ref="K26" r:id="rId2" location="Urakanjakotaulukko!A1" xr:uid="{00000000-0004-0000-1300-00000C000000}"/>
    <hyperlink ref="K28" r:id="rId3" location="'Tilinauha%20TT2'!A1" xr:uid="{00000000-0004-0000-1300-00000D000000}"/>
    <hyperlink ref="K22:L22" location="'Urakka TT2 yhteensä'!A1" display="TT2 yhteensä" xr:uid="{00000000-0004-0000-1300-00000E000000}"/>
    <hyperlink ref="K26:M26" location="Urakanjakotaulukko!A1" display="Urakanjakotaulukko" xr:uid="{00000000-0004-0000-1300-00000F000000}"/>
    <hyperlink ref="K28:L28" location="'Tilinauha TT2'!A1" display="Tilinauha TT2" xr:uid="{00000000-0004-0000-13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ul21"/>
  <dimension ref="B2:P28"/>
  <sheetViews>
    <sheetView workbookViewId="0">
      <selection activeCell="H20" sqref="H20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5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30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310</v>
      </c>
    </row>
    <row r="16" spans="2:16" x14ac:dyDescent="0.2">
      <c r="B16" s="36"/>
      <c r="H16" s="29"/>
      <c r="I16" s="57"/>
      <c r="J16" s="6"/>
      <c r="K16" s="58"/>
      <c r="L16" s="58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311</v>
      </c>
      <c r="L17" s="58" t="s">
        <v>312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313</v>
      </c>
      <c r="L18" s="58" t="s">
        <v>314</v>
      </c>
    </row>
    <row r="19" spans="2:13" x14ac:dyDescent="0.2">
      <c r="B19" s="36"/>
      <c r="H19" s="29"/>
      <c r="I19" s="26"/>
      <c r="J19" s="6"/>
      <c r="K19" s="59" t="s">
        <v>315</v>
      </c>
      <c r="L19" s="58" t="s">
        <v>316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317</v>
      </c>
      <c r="L20" s="58" t="s">
        <v>318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319</v>
      </c>
      <c r="L21" s="58" t="s">
        <v>320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321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24</v>
      </c>
      <c r="L28" s="445"/>
      <c r="M28" s="91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400-000000000000}"/>
    <hyperlink ref="L17" location="'Urakkatuntikirja TT2-6'!A1" display="TT2-6" xr:uid="{00000000-0004-0000-1400-000001000000}"/>
    <hyperlink ref="K18" location="'Urakkatuntikirja TT2-2'!A1" display="TT2-2" xr:uid="{00000000-0004-0000-1400-000002000000}"/>
    <hyperlink ref="L18" location="'Urakkatuntikirja TT2-7'!A1" display="TT2-7" xr:uid="{00000000-0004-0000-1400-000003000000}"/>
    <hyperlink ref="K19" location="'Urakkatuntikirja TT2-3'!A1" display="TT2-3" xr:uid="{00000000-0004-0000-1400-000004000000}"/>
    <hyperlink ref="L19" location="'Urakkatuntikirja TT2-8'!A1" display="TT2-8" xr:uid="{00000000-0004-0000-1400-000005000000}"/>
    <hyperlink ref="K20" location="'Urakkatuntikirja TT2-4'!A1" display="TT2-4" xr:uid="{00000000-0004-0000-1400-000006000000}"/>
    <hyperlink ref="L20" location="'Urakkatuntikirja TT2-9'!A1" display="TT2-9" xr:uid="{00000000-0004-0000-1400-000007000000}"/>
    <hyperlink ref="K21" location="'Urakkatuntikirja TT2-5'!A1" display="TT2-5" xr:uid="{00000000-0004-0000-1400-000008000000}"/>
    <hyperlink ref="L21" location="'Urakkatuntikirja TT2-10'!A1" display="TT2-10" xr:uid="{00000000-0004-0000-1400-000009000000}"/>
    <hyperlink ref="K22" r:id="rId1" location="'Urakka%20TT2%20yhteensä'!A1" xr:uid="{00000000-0004-0000-1400-00000A000000}"/>
    <hyperlink ref="K24" location="Etusivu!A1" display="Etusivulle" xr:uid="{00000000-0004-0000-1400-00000B000000}"/>
    <hyperlink ref="K26" r:id="rId2" location="Urakanjakotaulukko!A1" xr:uid="{00000000-0004-0000-1400-00000C000000}"/>
    <hyperlink ref="K28" r:id="rId3" location="'Tilinauha%20TT2'!A1" xr:uid="{00000000-0004-0000-1400-00000D000000}"/>
    <hyperlink ref="K22:L22" location="'Urakka TT2 yhteensä'!A1" display="TT2 yhteensä" xr:uid="{00000000-0004-0000-1400-00000E000000}"/>
    <hyperlink ref="K26:M26" location="Urakanjakotaulukko!A1" display="Urakanjakotaulukko" xr:uid="{00000000-0004-0000-1400-00000F000000}"/>
    <hyperlink ref="K28:L28" location="'Tilinauha TT2'!A1" display="Tilinauha TT2" xr:uid="{00000000-0004-0000-14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ul22"/>
  <dimension ref="B2:P28"/>
  <sheetViews>
    <sheetView workbookViewId="0">
      <selection activeCell="H17" sqref="H17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6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310</v>
      </c>
    </row>
    <row r="16" spans="2:16" x14ac:dyDescent="0.2">
      <c r="B16" s="36"/>
      <c r="H16" s="29"/>
      <c r="I16" s="57"/>
      <c r="J16" s="6"/>
      <c r="K16" s="58"/>
      <c r="L16" s="58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311</v>
      </c>
      <c r="L17" s="58" t="s">
        <v>312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313</v>
      </c>
      <c r="L18" s="58" t="s">
        <v>314</v>
      </c>
    </row>
    <row r="19" spans="2:13" x14ac:dyDescent="0.2">
      <c r="B19" s="36"/>
      <c r="H19" s="29"/>
      <c r="I19" s="26"/>
      <c r="J19" s="6"/>
      <c r="K19" s="59" t="s">
        <v>315</v>
      </c>
      <c r="L19" s="58" t="s">
        <v>316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30"/>
      <c r="K20" s="59" t="s">
        <v>317</v>
      </c>
      <c r="L20" s="58" t="s">
        <v>318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319</v>
      </c>
      <c r="L21" s="58" t="s">
        <v>320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321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24</v>
      </c>
      <c r="L28" s="445"/>
      <c r="M28" s="91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500-000000000000}"/>
    <hyperlink ref="L17" location="'Urakkatuntikirja TT2-6'!A1" display="TT2-6" xr:uid="{00000000-0004-0000-1500-000001000000}"/>
    <hyperlink ref="K18" location="'Urakkatuntikirja TT2-2'!A1" display="TT2-2" xr:uid="{00000000-0004-0000-1500-000002000000}"/>
    <hyperlink ref="L18" location="'Urakkatuntikirja TT2-7'!A1" display="TT2-7" xr:uid="{00000000-0004-0000-1500-000003000000}"/>
    <hyperlink ref="K19" location="'Urakkatuntikirja TT2-3'!A1" display="TT2-3" xr:uid="{00000000-0004-0000-1500-000004000000}"/>
    <hyperlink ref="L19" location="'Urakkatuntikirja TT2-8'!A1" display="TT2-8" xr:uid="{00000000-0004-0000-1500-000005000000}"/>
    <hyperlink ref="K20" location="'Urakkatuntikirja TT2-4'!A1" display="TT2-4" xr:uid="{00000000-0004-0000-1500-000006000000}"/>
    <hyperlink ref="L20" location="'Urakkatuntikirja TT2-9'!A1" display="TT2-9" xr:uid="{00000000-0004-0000-1500-000007000000}"/>
    <hyperlink ref="K21" location="'Urakkatuntikirja TT2-5'!A1" display="TT2-5" xr:uid="{00000000-0004-0000-1500-000008000000}"/>
    <hyperlink ref="L21" location="'Urakkatuntikirja TT2-10'!A1" display="TT2-10" xr:uid="{00000000-0004-0000-1500-000009000000}"/>
    <hyperlink ref="K22" r:id="rId1" location="'Urakka%20TT2%20yhteensä'!A1" xr:uid="{00000000-0004-0000-1500-00000A000000}"/>
    <hyperlink ref="K24" location="Etusivu!A1" display="Etusivulle" xr:uid="{00000000-0004-0000-1500-00000B000000}"/>
    <hyperlink ref="K26" r:id="rId2" location="Urakanjakotaulukko!A1" xr:uid="{00000000-0004-0000-1500-00000C000000}"/>
    <hyperlink ref="K28" r:id="rId3" location="'Tilinauha%20TT2'!A1" xr:uid="{00000000-0004-0000-1500-00000D000000}"/>
    <hyperlink ref="K22:L22" location="'Urakka TT2 yhteensä'!A1" display="TT2 yhteensä" xr:uid="{00000000-0004-0000-1500-00000E000000}"/>
    <hyperlink ref="K26:M26" location="Urakanjakotaulukko!A1" display="Urakanjakotaulukko" xr:uid="{00000000-0004-0000-1500-00000F000000}"/>
    <hyperlink ref="K28:L28" location="'Tilinauha TT2'!A1" display="Tilinauha TT2" xr:uid="{00000000-0004-0000-15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ul23"/>
  <dimension ref="B2:P28"/>
  <sheetViews>
    <sheetView workbookViewId="0">
      <selection activeCell="H17" sqref="H17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7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J11" s="29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310</v>
      </c>
    </row>
    <row r="16" spans="2:16" x14ac:dyDescent="0.2">
      <c r="B16" s="36"/>
      <c r="H16" s="29"/>
      <c r="I16" s="57"/>
      <c r="J16" s="6"/>
      <c r="K16" s="58"/>
      <c r="L16" s="58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311</v>
      </c>
      <c r="L17" s="58" t="s">
        <v>312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313</v>
      </c>
      <c r="L18" s="58" t="s">
        <v>314</v>
      </c>
    </row>
    <row r="19" spans="2:13" x14ac:dyDescent="0.2">
      <c r="B19" s="36"/>
      <c r="H19" s="29"/>
      <c r="I19" s="26"/>
      <c r="J19" s="6"/>
      <c r="K19" s="59" t="s">
        <v>315</v>
      </c>
      <c r="L19" s="58" t="s">
        <v>316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317</v>
      </c>
      <c r="L20" s="58" t="s">
        <v>318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319</v>
      </c>
      <c r="L21" s="58" t="s">
        <v>320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321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24</v>
      </c>
      <c r="L28" s="445"/>
      <c r="M28" s="91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600-000000000000}"/>
    <hyperlink ref="L17" location="'Urakkatuntikirja TT2-6'!A1" display="TT2-6" xr:uid="{00000000-0004-0000-1600-000001000000}"/>
    <hyperlink ref="K18" location="'Urakkatuntikirja TT2-2'!A1" display="TT2-2" xr:uid="{00000000-0004-0000-1600-000002000000}"/>
    <hyperlink ref="L18" location="'Urakkatuntikirja TT2-7'!A1" display="TT2-7" xr:uid="{00000000-0004-0000-1600-000003000000}"/>
    <hyperlink ref="K19" location="'Urakkatuntikirja TT2-3'!A1" display="TT2-3" xr:uid="{00000000-0004-0000-1600-000004000000}"/>
    <hyperlink ref="L19" location="'Urakkatuntikirja TT2-8'!A1" display="TT2-8" xr:uid="{00000000-0004-0000-1600-000005000000}"/>
    <hyperlink ref="K20" location="'Urakkatuntikirja TT2-4'!A1" display="TT2-4" xr:uid="{00000000-0004-0000-1600-000006000000}"/>
    <hyperlink ref="L20" location="'Urakkatuntikirja TT2-9'!A1" display="TT2-9" xr:uid="{00000000-0004-0000-1600-000007000000}"/>
    <hyperlink ref="K21" location="'Urakkatuntikirja TT2-5'!A1" display="TT2-5" xr:uid="{00000000-0004-0000-1600-000008000000}"/>
    <hyperlink ref="L21" location="'Urakkatuntikirja TT2-10'!A1" display="TT2-10" xr:uid="{00000000-0004-0000-1600-000009000000}"/>
    <hyperlink ref="K22" r:id="rId1" location="'Urakka%20TT2%20yhteensä'!A1" xr:uid="{00000000-0004-0000-1600-00000A000000}"/>
    <hyperlink ref="K24" location="Etusivu!A1" display="Etusivulle" xr:uid="{00000000-0004-0000-1600-00000B000000}"/>
    <hyperlink ref="K26" r:id="rId2" location="Urakanjakotaulukko!A1" xr:uid="{00000000-0004-0000-1600-00000C000000}"/>
    <hyperlink ref="K28" r:id="rId3" location="'Tilinauha%20TT2'!A1" xr:uid="{00000000-0004-0000-1600-00000D000000}"/>
    <hyperlink ref="K22:L22" location="'Urakka TT2 yhteensä'!A1" display="TT2 yhteensä" xr:uid="{00000000-0004-0000-1600-00000E000000}"/>
    <hyperlink ref="K26:M26" location="Urakanjakotaulukko!A1" display="Urakanjakotaulukko" xr:uid="{00000000-0004-0000-1600-00000F000000}"/>
    <hyperlink ref="K28:L28" location="'Tilinauha TT2'!A1" display="Tilinauha TT2" xr:uid="{00000000-0004-0000-16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ul24"/>
  <dimension ref="B2:P28"/>
  <sheetViews>
    <sheetView workbookViewId="0">
      <selection activeCell="H20" sqref="H20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8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30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310</v>
      </c>
    </row>
    <row r="16" spans="2:16" x14ac:dyDescent="0.2">
      <c r="B16" s="36"/>
      <c r="H16" s="29"/>
      <c r="I16" s="57"/>
      <c r="J16" s="6"/>
      <c r="K16" s="58"/>
      <c r="L16" s="58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311</v>
      </c>
      <c r="L17" s="58" t="s">
        <v>312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313</v>
      </c>
      <c r="L18" s="58" t="s">
        <v>314</v>
      </c>
    </row>
    <row r="19" spans="2:13" x14ac:dyDescent="0.2">
      <c r="B19" s="36"/>
      <c r="H19" s="29"/>
      <c r="I19" s="26"/>
      <c r="J19" s="6"/>
      <c r="K19" s="59" t="s">
        <v>315</v>
      </c>
      <c r="L19" s="58" t="s">
        <v>316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317</v>
      </c>
      <c r="L20" s="58" t="s">
        <v>318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319</v>
      </c>
      <c r="L21" s="58" t="s">
        <v>320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321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24</v>
      </c>
      <c r="L28" s="445"/>
      <c r="M28" s="91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700-000000000000}"/>
    <hyperlink ref="L17" location="'Urakkatuntikirja TT2-6'!A1" display="TT2-6" xr:uid="{00000000-0004-0000-1700-000001000000}"/>
    <hyperlink ref="K18" location="'Urakkatuntikirja TT2-2'!A1" display="TT2-2" xr:uid="{00000000-0004-0000-1700-000002000000}"/>
    <hyperlink ref="L18" location="'Urakkatuntikirja TT2-7'!A1" display="TT2-7" xr:uid="{00000000-0004-0000-1700-000003000000}"/>
    <hyperlink ref="K19" location="'Urakkatuntikirja TT2-3'!A1" display="TT2-3" xr:uid="{00000000-0004-0000-1700-000004000000}"/>
    <hyperlink ref="L19" location="'Urakkatuntikirja TT2-8'!A1" display="TT2-8" xr:uid="{00000000-0004-0000-1700-000005000000}"/>
    <hyperlink ref="K20" location="'Urakkatuntikirja TT2-4'!A1" display="TT2-4" xr:uid="{00000000-0004-0000-1700-000006000000}"/>
    <hyperlink ref="L20" location="'Urakkatuntikirja TT2-9'!A1" display="TT2-9" xr:uid="{00000000-0004-0000-1700-000007000000}"/>
    <hyperlink ref="K21" location="'Urakkatuntikirja TT2-5'!A1" display="TT2-5" xr:uid="{00000000-0004-0000-1700-000008000000}"/>
    <hyperlink ref="L21" location="'Urakkatuntikirja TT2-10'!A1" display="TT2-10" xr:uid="{00000000-0004-0000-1700-000009000000}"/>
    <hyperlink ref="K22" r:id="rId1" location="'Urakka%20TT2%20yhteensä'!A1" xr:uid="{00000000-0004-0000-1700-00000A000000}"/>
    <hyperlink ref="K24" location="Etusivu!A1" display="Etusivulle" xr:uid="{00000000-0004-0000-1700-00000B000000}"/>
    <hyperlink ref="K26" r:id="rId2" location="Urakanjakotaulukko!A1" xr:uid="{00000000-0004-0000-1700-00000C000000}"/>
    <hyperlink ref="K28" r:id="rId3" location="'Tilinauha%20TT2'!A1" xr:uid="{00000000-0004-0000-1700-00000D000000}"/>
    <hyperlink ref="K22:L22" location="'Urakka TT2 yhteensä'!A1" display="TT2 yhteensä" xr:uid="{00000000-0004-0000-1700-00000E000000}"/>
    <hyperlink ref="K26:M26" location="Urakanjakotaulukko!A1" display="Urakanjakotaulukko" xr:uid="{00000000-0004-0000-1700-00000F000000}"/>
    <hyperlink ref="K28:L28" location="'Tilinauha TT2'!A1" display="Tilinauha TT2" xr:uid="{00000000-0004-0000-17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ul25"/>
  <dimension ref="B2:P28"/>
  <sheetViews>
    <sheetView workbookViewId="0">
      <selection activeCell="B17" sqref="B17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9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310</v>
      </c>
    </row>
    <row r="16" spans="2:16" x14ac:dyDescent="0.2">
      <c r="B16" s="36"/>
      <c r="H16" s="29"/>
      <c r="I16" s="57"/>
      <c r="J16" s="6"/>
      <c r="K16" s="58"/>
      <c r="L16" s="58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311</v>
      </c>
      <c r="L17" s="58" t="s">
        <v>312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313</v>
      </c>
      <c r="L18" s="58" t="s">
        <v>314</v>
      </c>
    </row>
    <row r="19" spans="2:13" x14ac:dyDescent="0.2">
      <c r="B19" s="36"/>
      <c r="H19" s="29"/>
      <c r="I19" s="26"/>
      <c r="J19" s="6"/>
      <c r="K19" s="59" t="s">
        <v>315</v>
      </c>
      <c r="L19" s="58" t="s">
        <v>316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317</v>
      </c>
      <c r="L20" s="58" t="s">
        <v>318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319</v>
      </c>
      <c r="L21" s="58" t="s">
        <v>320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321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24</v>
      </c>
      <c r="L28" s="445"/>
      <c r="M28" s="91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800-000000000000}"/>
    <hyperlink ref="L17" location="'Urakkatuntikirja TT2-6'!A1" display="TT2-6" xr:uid="{00000000-0004-0000-1800-000001000000}"/>
    <hyperlink ref="K18" location="'Urakkatuntikirja TT2-2'!A1" display="TT2-2" xr:uid="{00000000-0004-0000-1800-000002000000}"/>
    <hyperlink ref="L18" location="'Urakkatuntikirja TT2-7'!A1" display="TT2-7" xr:uid="{00000000-0004-0000-1800-000003000000}"/>
    <hyperlink ref="K19" location="'Urakkatuntikirja TT2-3'!A1" display="TT2-3" xr:uid="{00000000-0004-0000-1800-000004000000}"/>
    <hyperlink ref="L19" location="'Urakkatuntikirja TT2-8'!A1" display="TT2-8" xr:uid="{00000000-0004-0000-1800-000005000000}"/>
    <hyperlink ref="K20" location="'Urakkatuntikirja TT2-4'!A1" display="TT2-4" xr:uid="{00000000-0004-0000-1800-000006000000}"/>
    <hyperlink ref="L20" location="'Urakkatuntikirja TT2-9'!A1" display="TT2-9" xr:uid="{00000000-0004-0000-1800-000007000000}"/>
    <hyperlink ref="K21" location="'Urakkatuntikirja TT2-5'!A1" display="TT2-5" xr:uid="{00000000-0004-0000-1800-000008000000}"/>
    <hyperlink ref="L21" location="'Urakkatuntikirja TT2-10'!A1" display="TT2-10" xr:uid="{00000000-0004-0000-1800-000009000000}"/>
    <hyperlink ref="K22" r:id="rId1" location="'Urakka%20TT2%20yhteensä'!A1" xr:uid="{00000000-0004-0000-1800-00000A000000}"/>
    <hyperlink ref="K24" location="Etusivu!A1" display="Etusivulle" xr:uid="{00000000-0004-0000-1800-00000B000000}"/>
    <hyperlink ref="K26" r:id="rId2" location="Urakanjakotaulukko!A1" xr:uid="{00000000-0004-0000-1800-00000C000000}"/>
    <hyperlink ref="K28" r:id="rId3" location="'Tilinauha%20TT2'!A1" xr:uid="{00000000-0004-0000-1800-00000D000000}"/>
    <hyperlink ref="K22:L22" location="'Urakka TT2 yhteensä'!A1" display="TT2 yhteensä" xr:uid="{00000000-0004-0000-1800-00000E000000}"/>
    <hyperlink ref="K26:M26" location="Urakanjakotaulukko!A1" display="Urakanjakotaulukko" xr:uid="{00000000-0004-0000-1800-00000F000000}"/>
    <hyperlink ref="K28:L28" location="'Tilinauha TT2'!A1" display="Tilinauha TT2" xr:uid="{00000000-0004-0000-18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ul26"/>
  <dimension ref="B2:P28"/>
  <sheetViews>
    <sheetView workbookViewId="0">
      <selection activeCell="B19" sqref="B19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10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J11" s="29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310</v>
      </c>
    </row>
    <row r="16" spans="2:16" x14ac:dyDescent="0.2">
      <c r="B16" s="36"/>
      <c r="H16" s="29"/>
      <c r="I16" s="57"/>
      <c r="J16" s="6"/>
      <c r="K16" s="58"/>
      <c r="L16" s="58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311</v>
      </c>
      <c r="L17" s="58" t="s">
        <v>312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313</v>
      </c>
      <c r="L18" s="58" t="s">
        <v>314</v>
      </c>
    </row>
    <row r="19" spans="2:13" x14ac:dyDescent="0.2">
      <c r="B19" s="36"/>
      <c r="H19" s="29"/>
      <c r="I19" s="26"/>
      <c r="J19" s="6"/>
      <c r="K19" s="59" t="s">
        <v>315</v>
      </c>
      <c r="L19" s="58" t="s">
        <v>316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317</v>
      </c>
      <c r="L20" s="58" t="s">
        <v>318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319</v>
      </c>
      <c r="L21" s="58" t="s">
        <v>320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321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30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24</v>
      </c>
      <c r="L28" s="445"/>
      <c r="M28" s="91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900-000000000000}"/>
    <hyperlink ref="L17" location="'Urakkatuntikirja TT2-6'!A1" display="TT2-6" xr:uid="{00000000-0004-0000-1900-000001000000}"/>
    <hyperlink ref="K18" location="'Urakkatuntikirja TT2-2'!A1" display="TT2-2" xr:uid="{00000000-0004-0000-1900-000002000000}"/>
    <hyperlink ref="L18" location="'Urakkatuntikirja TT2-7'!A1" display="TT2-7" xr:uid="{00000000-0004-0000-1900-000003000000}"/>
    <hyperlink ref="K19" location="'Urakkatuntikirja TT2-3'!A1" display="TT2-3" xr:uid="{00000000-0004-0000-1900-000004000000}"/>
    <hyperlink ref="L19" location="'Urakkatuntikirja TT2-8'!A1" display="TT2-8" xr:uid="{00000000-0004-0000-1900-000005000000}"/>
    <hyperlink ref="K20" location="'Urakkatuntikirja TT2-4'!A1" display="TT2-4" xr:uid="{00000000-0004-0000-1900-000006000000}"/>
    <hyperlink ref="L20" location="'Urakkatuntikirja TT2-9'!A1" display="TT2-9" xr:uid="{00000000-0004-0000-1900-000007000000}"/>
    <hyperlink ref="K21" location="'Urakkatuntikirja TT2-5'!A1" display="TT2-5" xr:uid="{00000000-0004-0000-1900-000008000000}"/>
    <hyperlink ref="L21" location="'Urakkatuntikirja TT2-10'!A1" display="TT2-10" xr:uid="{00000000-0004-0000-1900-000009000000}"/>
    <hyperlink ref="K22" r:id="rId1" location="'Urakka%20TT2%20yhteensä'!A1" xr:uid="{00000000-0004-0000-1900-00000A000000}"/>
    <hyperlink ref="K24" location="Etusivu!A1" display="Etusivulle" xr:uid="{00000000-0004-0000-1900-00000B000000}"/>
    <hyperlink ref="K26" r:id="rId2" location="Urakanjakotaulukko!A1" xr:uid="{00000000-0004-0000-1900-00000C000000}"/>
    <hyperlink ref="K28" r:id="rId3" location="'Tilinauha%20TT2'!A1" xr:uid="{00000000-0004-0000-1900-00000D000000}"/>
    <hyperlink ref="K22:L22" location="'Urakka TT2 yhteensä'!A1" display="TT2 yhteensä" xr:uid="{00000000-0004-0000-1900-00000E000000}"/>
    <hyperlink ref="K26:M26" location="Urakanjakotaulukko!A1" display="Urakanjakotaulukko" xr:uid="{00000000-0004-0000-1900-00000F000000}"/>
    <hyperlink ref="K28:L28" location="'Tilinauha TT2'!A1" display="Tilinauha TT2" xr:uid="{00000000-0004-0000-19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ul27"/>
  <dimension ref="A2:L43"/>
  <sheetViews>
    <sheetView topLeftCell="A25" workbookViewId="0">
      <selection activeCell="D20" sqref="D20"/>
    </sheetView>
  </sheetViews>
  <sheetFormatPr defaultColWidth="9.140625" defaultRowHeight="15" x14ac:dyDescent="0.2"/>
  <cols>
    <col min="1" max="1" width="21.7109375" style="1" customWidth="1"/>
    <col min="2" max="2" width="9.5703125" style="1" customWidth="1"/>
    <col min="3" max="3" width="10.5703125" style="1" customWidth="1"/>
    <col min="4" max="4" width="9.140625" style="1"/>
    <col min="5" max="5" width="8.28515625" style="1" customWidth="1"/>
    <col min="6" max="6" width="10" style="1" customWidth="1"/>
    <col min="7" max="7" width="9.140625" style="1"/>
    <col min="8" max="8" width="8.7109375" style="1" customWidth="1"/>
    <col min="9" max="9" width="8.85546875" style="1" customWidth="1"/>
    <col min="10" max="10" width="8.5703125" style="1" customWidth="1"/>
    <col min="11" max="11" width="9.85546875" style="1" customWidth="1"/>
    <col min="12" max="12" width="12.140625" style="1" customWidth="1"/>
    <col min="13" max="16384" width="9.140625" style="1"/>
  </cols>
  <sheetData>
    <row r="2" spans="1:12" ht="15.75" x14ac:dyDescent="0.2">
      <c r="A2" s="6"/>
      <c r="B2" s="70" t="s">
        <v>297</v>
      </c>
      <c r="C2" s="70"/>
      <c r="D2" s="70"/>
      <c r="E2" s="70"/>
      <c r="F2" s="70"/>
      <c r="G2" s="71"/>
      <c r="H2" s="71"/>
      <c r="I2" s="6"/>
      <c r="J2" s="6"/>
      <c r="K2" s="6"/>
      <c r="L2" s="6"/>
    </row>
    <row r="3" spans="1:12" ht="15.75" x14ac:dyDescent="0.25">
      <c r="A3" s="6"/>
      <c r="B3" s="71"/>
      <c r="C3" s="72"/>
      <c r="D3" s="71"/>
      <c r="E3" s="71"/>
      <c r="F3" s="71"/>
      <c r="G3" s="71"/>
      <c r="H3" s="72"/>
      <c r="I3" s="6"/>
      <c r="J3" s="6"/>
      <c r="K3" s="6"/>
      <c r="L3" s="6"/>
    </row>
    <row r="4" spans="1:12" x14ac:dyDescent="0.2">
      <c r="A4" s="71" t="s">
        <v>243</v>
      </c>
      <c r="B4" s="6"/>
      <c r="G4" s="6"/>
      <c r="H4" s="73"/>
      <c r="I4" s="6"/>
      <c r="J4" s="6"/>
      <c r="K4" s="6"/>
      <c r="L4" s="6"/>
    </row>
    <row r="5" spans="1:12" ht="15.75" x14ac:dyDescent="0.25">
      <c r="A5" s="92" t="s">
        <v>245</v>
      </c>
      <c r="B5" s="93">
        <f>'Urakkatuntikirja TT2-1'!D6</f>
        <v>0</v>
      </c>
      <c r="C5" s="94"/>
      <c r="D5" s="94"/>
      <c r="E5" s="94"/>
      <c r="F5" s="94"/>
      <c r="G5" s="73"/>
      <c r="H5" s="77"/>
      <c r="I5" s="6"/>
      <c r="J5" s="6"/>
      <c r="K5" s="6"/>
      <c r="L5" s="6"/>
    </row>
    <row r="6" spans="1:12" ht="15.75" x14ac:dyDescent="0.25">
      <c r="A6" s="12" t="s">
        <v>261</v>
      </c>
      <c r="B6" s="78">
        <v>2</v>
      </c>
      <c r="C6" s="29"/>
      <c r="D6" s="29"/>
      <c r="E6" s="29"/>
      <c r="F6" s="29"/>
      <c r="G6" s="30"/>
      <c r="H6" s="13"/>
      <c r="I6" s="30"/>
      <c r="J6" s="30"/>
      <c r="K6" s="30"/>
      <c r="L6" s="30"/>
    </row>
    <row r="7" spans="1:12" x14ac:dyDescent="0.2">
      <c r="A7" s="13"/>
      <c r="B7" s="30"/>
      <c r="C7" s="29"/>
      <c r="D7" s="29"/>
      <c r="E7" s="29"/>
      <c r="F7" s="29"/>
      <c r="G7" s="30"/>
      <c r="H7" s="13"/>
      <c r="I7" s="30"/>
      <c r="J7" s="30"/>
      <c r="K7" s="30"/>
      <c r="L7" s="30"/>
    </row>
    <row r="8" spans="1:12" s="95" customFormat="1" ht="15.75" x14ac:dyDescent="0.25">
      <c r="A8" s="79" t="s">
        <v>298</v>
      </c>
      <c r="B8" s="80" t="s">
        <v>299</v>
      </c>
      <c r="C8" s="80" t="s">
        <v>300</v>
      </c>
      <c r="D8" s="80">
        <v>3</v>
      </c>
      <c r="E8" s="80">
        <v>4</v>
      </c>
      <c r="F8" s="80">
        <v>5</v>
      </c>
      <c r="G8" s="80">
        <v>6</v>
      </c>
      <c r="H8" s="80">
        <v>7</v>
      </c>
      <c r="I8" s="80">
        <v>8</v>
      </c>
      <c r="J8" s="80">
        <v>9</v>
      </c>
      <c r="K8" s="80">
        <v>10</v>
      </c>
      <c r="L8" s="80" t="s">
        <v>301</v>
      </c>
    </row>
    <row r="9" spans="1:12" s="96" customFormat="1" ht="15.75" x14ac:dyDescent="0.25">
      <c r="A9" s="12" t="s">
        <v>302</v>
      </c>
      <c r="B9" s="81">
        <f>'Urakkatuntikirja TT2-1'!H10+'Urakkatuntikirja TT2-1'!H17</f>
        <v>0</v>
      </c>
      <c r="C9" s="81">
        <f>'Urakkatuntikirja TT2-2'!H10+'Urakkatuntikirja TT2-2'!H17</f>
        <v>0</v>
      </c>
      <c r="D9" s="81">
        <f>'Urakkatuntikirja TT2-3'!H10+'Urakkatuntikirja TT2-3'!H17</f>
        <v>0</v>
      </c>
      <c r="E9" s="81">
        <f>'Urakkatuntikirja TT2-4'!H10+'Urakkatuntikirja TT2-4'!H17</f>
        <v>0</v>
      </c>
      <c r="F9" s="81">
        <f>'Urakkatuntikirja TT2-5'!H10+'Urakkatuntikirja TT2-5'!H17</f>
        <v>0</v>
      </c>
      <c r="G9" s="81">
        <f>'Urakkatuntikirja TT2-6'!H10+'Urakkatuntikirja TT2-6'!H17</f>
        <v>0</v>
      </c>
      <c r="H9" s="81">
        <f>'Urakkatuntikirja TT2-7'!H10+'Urakkatuntikirja TT2-7'!H17</f>
        <v>0</v>
      </c>
      <c r="I9" s="82">
        <f>'Urakkatuntikirja TT2-8'!H10+'Urakkatuntikirja TT2-8'!H17</f>
        <v>0</v>
      </c>
      <c r="J9" s="82">
        <f>'Urakkatuntikirja TT2-9'!H10+'Urakkatuntikirja TT2-9'!H17</f>
        <v>0</v>
      </c>
      <c r="K9" s="82">
        <f>'Urakkatuntikirja TT2-10'!H10+'Urakkatuntikirja TT2-10'!H17</f>
        <v>0</v>
      </c>
      <c r="L9" s="83">
        <f>SUM(B9:K9)</f>
        <v>0</v>
      </c>
    </row>
    <row r="10" spans="1:12" s="96" customFormat="1" ht="15.75" x14ac:dyDescent="0.25">
      <c r="A10" s="12" t="s">
        <v>303</v>
      </c>
      <c r="B10" s="84">
        <f>'Urakkatuntikirja TT2-1'!H11+'Urakkatuntikirja TT2-1'!H18</f>
        <v>0</v>
      </c>
      <c r="C10" s="84">
        <f>'Urakkatuntikirja TT2-2'!H11+'Urakkatuntikirja TT2-2'!H18</f>
        <v>0</v>
      </c>
      <c r="D10" s="84">
        <f>'Urakkatuntikirja TT2-3'!H11+'Urakkatuntikirja TT2-3'!H18</f>
        <v>0</v>
      </c>
      <c r="E10" s="84">
        <f>'Urakkatuntikirja TT2-4'!H11+'Urakkatuntikirja TT2-4'!H18</f>
        <v>0</v>
      </c>
      <c r="F10" s="84">
        <f>'Urakkatuntikirja TT2-5'!H11+'Urakkatuntikirja TT2-5'!H18</f>
        <v>0</v>
      </c>
      <c r="G10" s="84">
        <f>'Urakkatuntikirja TT2-6'!H11+'Urakkatuntikirja TT2-6'!H18</f>
        <v>0</v>
      </c>
      <c r="H10" s="84">
        <f>'Urakkatuntikirja TT2-7'!H11+'Urakkatuntikirja TT2-7'!H18</f>
        <v>0</v>
      </c>
      <c r="I10" s="84">
        <f>'Urakkatuntikirja TT2-8'!H11+'Urakkatuntikirja TT2-8'!H18</f>
        <v>0</v>
      </c>
      <c r="J10" s="84">
        <f>'Urakkatuntikirja TT2-9'!H11+'Urakkatuntikirja TT2-9'!H18</f>
        <v>0</v>
      </c>
      <c r="K10" s="84">
        <f>'Urakkatuntikirja TT2-10'!H11+'Urakkatuntikirja TT2-10'!H18</f>
        <v>0</v>
      </c>
      <c r="L10" s="83">
        <f>SUM(B10:K10)</f>
        <v>0</v>
      </c>
    </row>
    <row r="11" spans="1:12" s="96" customFormat="1" ht="15.75" x14ac:dyDescent="0.25">
      <c r="A11" s="12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3"/>
    </row>
    <row r="12" spans="1:12" x14ac:dyDescent="0.2">
      <c r="A12" s="30" t="s">
        <v>304</v>
      </c>
      <c r="B12" s="81">
        <f>'Urakkatuntikirja TT2-1'!H13+'Urakkatuntikirja TT2-1'!H20</f>
        <v>0</v>
      </c>
      <c r="C12" s="81">
        <f>'Urakkatuntikirja TT2-2'!H13+'Urakkatuntikirja TT2-2'!H20</f>
        <v>0</v>
      </c>
      <c r="D12" s="81">
        <f>'Urakkatuntikirja TT2-3'!H13+'Urakkatuntikirja TT2-3'!H20</f>
        <v>0</v>
      </c>
      <c r="E12" s="81">
        <f>'Urakkatuntikirja TT2-4'!H13+'Urakkatuntikirja TT2-4'!H20</f>
        <v>0</v>
      </c>
      <c r="F12" s="81">
        <f>'Urakkatuntikirja TT2-5'!H13+'Urakkatuntikirja TT2-5'!H20</f>
        <v>0</v>
      </c>
      <c r="G12" s="81">
        <f>'Urakkatuntikirja TT2-6'!H13+'Urakkatuntikirja TT2-6'!H20</f>
        <v>0</v>
      </c>
      <c r="H12" s="81">
        <f>'Urakkatuntikirja TT2-7'!H13+'Urakkatuntikirja TT2-7'!H20</f>
        <v>0</v>
      </c>
      <c r="I12" s="81">
        <f>'Urakkatuntikirja TT2-8'!H13+'Urakkatuntikirja TT2-8'!H20</f>
        <v>0</v>
      </c>
      <c r="J12" s="81">
        <f>'Urakkatuntikirja TT2-9'!H13+'Urakkatuntikirja TT2-9'!H20</f>
        <v>0</v>
      </c>
      <c r="K12" s="81">
        <f>'Urakkatuntikirja TT2-10'!H13+'Urakkatuntikirja TT2-10'!H20</f>
        <v>0</v>
      </c>
      <c r="L12" s="85">
        <f t="shared" ref="L12:L19" si="0">SUM(B12:K12)</f>
        <v>0</v>
      </c>
    </row>
    <row r="13" spans="1:12" x14ac:dyDescent="0.2">
      <c r="A13" s="35" t="s">
        <v>277</v>
      </c>
      <c r="B13" s="86">
        <f>'Urakkatuntikirja TT2-1'!H14+'Urakkatuntikirja TT2-1'!H21</f>
        <v>0</v>
      </c>
      <c r="C13" s="86">
        <f>'Urakkatuntikirja TT2-2'!H14+'Urakkatuntikirja TT2-2'!H21</f>
        <v>0</v>
      </c>
      <c r="D13" s="86">
        <f>'Urakkatuntikirja TT2-3'!H14+'Urakkatuntikirja TT2-3'!H21</f>
        <v>0</v>
      </c>
      <c r="E13" s="86">
        <f>'Urakkatuntikirja TT2-4'!H16+'Urakkatuntikirja TT2-4'!H24</f>
        <v>0</v>
      </c>
      <c r="F13" s="86">
        <f>'Urakkatuntikirja TT2-5'!H14+'Urakkatuntikirja TT2-5'!H21</f>
        <v>0</v>
      </c>
      <c r="G13" s="87">
        <f>'Urakkatuntikirja TT2-6'!H14+'Urakkatuntikirja TT2-6'!H21</f>
        <v>0</v>
      </c>
      <c r="H13" s="86">
        <f>'Urakkatuntikirja TT2-7'!H14+'Urakkatuntikirja TT2-7'!H21</f>
        <v>0</v>
      </c>
      <c r="I13" s="86">
        <f>'Urakkatuntikirja TT2-8'!H14+'Urakkatuntikirja TT2-8'!H21</f>
        <v>0</v>
      </c>
      <c r="J13" s="86">
        <f>'Urakkatuntikirja TT2-9'!H14+'Urakkatuntikirja TT2-9'!H21</f>
        <v>0</v>
      </c>
      <c r="K13" s="86">
        <f>'Urakkatuntikirja TT2-10'!H14+'Urakkatuntikirja TT2-10'!H21</f>
        <v>0</v>
      </c>
      <c r="L13" s="88">
        <f t="shared" si="0"/>
        <v>0</v>
      </c>
    </row>
    <row r="14" spans="1:12" x14ac:dyDescent="0.2">
      <c r="A14" s="30" t="s">
        <v>305</v>
      </c>
      <c r="B14" s="81">
        <f>B10+(1.5*B12)+(2*B13)+B9</f>
        <v>0</v>
      </c>
      <c r="C14" s="81">
        <f t="shared" ref="C14:K14" si="1">C10+(1.5*C12)+(2*C13)+C9</f>
        <v>0</v>
      </c>
      <c r="D14" s="81">
        <f t="shared" si="1"/>
        <v>0</v>
      </c>
      <c r="E14" s="81">
        <f t="shared" si="1"/>
        <v>0</v>
      </c>
      <c r="F14" s="81">
        <f t="shared" si="1"/>
        <v>0</v>
      </c>
      <c r="G14" s="81">
        <f t="shared" si="1"/>
        <v>0</v>
      </c>
      <c r="H14" s="81">
        <f t="shared" si="1"/>
        <v>0</v>
      </c>
      <c r="I14" s="81">
        <f t="shared" si="1"/>
        <v>0</v>
      </c>
      <c r="J14" s="81">
        <f t="shared" si="1"/>
        <v>0</v>
      </c>
      <c r="K14" s="81">
        <f t="shared" si="1"/>
        <v>0</v>
      </c>
      <c r="L14" s="85">
        <f>SUM(B14:K14)</f>
        <v>0</v>
      </c>
    </row>
    <row r="15" spans="1:12" x14ac:dyDescent="0.2">
      <c r="A15" s="30"/>
      <c r="B15" s="81"/>
      <c r="C15" s="81"/>
      <c r="D15" s="81"/>
      <c r="E15" s="81"/>
      <c r="F15" s="81"/>
      <c r="G15" s="89"/>
      <c r="H15" s="81"/>
      <c r="I15" s="85"/>
      <c r="J15" s="85"/>
      <c r="K15" s="85"/>
      <c r="L15" s="85"/>
    </row>
    <row r="16" spans="1:12" x14ac:dyDescent="0.2">
      <c r="A16" s="30" t="s">
        <v>306</v>
      </c>
      <c r="B16" s="90">
        <f>'Omat tiedot TT2'!$E$17</f>
        <v>0</v>
      </c>
      <c r="C16" s="90">
        <f>'Omat tiedot TT2'!$E$17</f>
        <v>0</v>
      </c>
      <c r="D16" s="90">
        <f>'Omat tiedot TT2'!$E$17</f>
        <v>0</v>
      </c>
      <c r="E16" s="90">
        <f>'Omat tiedot TT2'!$E$17</f>
        <v>0</v>
      </c>
      <c r="F16" s="90">
        <f>'Omat tiedot TT2'!$E$17</f>
        <v>0</v>
      </c>
      <c r="G16" s="90">
        <f>'Omat tiedot TT2'!$E$17</f>
        <v>0</v>
      </c>
      <c r="H16" s="90">
        <f>'Omat tiedot TT2'!$E$17</f>
        <v>0</v>
      </c>
      <c r="I16" s="90">
        <f>'Omat tiedot TT2'!$E$17</f>
        <v>0</v>
      </c>
      <c r="J16" s="90">
        <f>'Omat tiedot TT2'!$E$17</f>
        <v>0</v>
      </c>
      <c r="K16" s="90">
        <f>'Omat tiedot TT2'!$E$17</f>
        <v>0</v>
      </c>
      <c r="L16" s="83"/>
    </row>
    <row r="17" spans="1:12" x14ac:dyDescent="0.2">
      <c r="A17" s="30" t="s">
        <v>307</v>
      </c>
      <c r="B17" s="90">
        <f>'Omat tiedot TT2'!$E$15</f>
        <v>0</v>
      </c>
      <c r="C17" s="90">
        <f>'Omat tiedot TT2'!$E$15</f>
        <v>0</v>
      </c>
      <c r="D17" s="90">
        <f>'Omat tiedot TT2'!$E$15</f>
        <v>0</v>
      </c>
      <c r="E17" s="90">
        <f>'Omat tiedot TT2'!$E$15</f>
        <v>0</v>
      </c>
      <c r="F17" s="90">
        <f>'Omat tiedot TT2'!$E$15</f>
        <v>0</v>
      </c>
      <c r="G17" s="90">
        <f>'Omat tiedot TT2'!$E$15</f>
        <v>0</v>
      </c>
      <c r="H17" s="90">
        <f>'Omat tiedot TT2'!$E$15</f>
        <v>0</v>
      </c>
      <c r="I17" s="90">
        <f>'Omat tiedot TT2'!$E$15</f>
        <v>0</v>
      </c>
      <c r="J17" s="90">
        <f>'Omat tiedot TT2'!$E$15</f>
        <v>0</v>
      </c>
      <c r="K17" s="90">
        <f>'Omat tiedot TT2'!$E$15</f>
        <v>0</v>
      </c>
      <c r="L17" s="83"/>
    </row>
    <row r="18" spans="1:12" x14ac:dyDescent="0.2">
      <c r="A18" s="30" t="s">
        <v>308</v>
      </c>
      <c r="B18" s="81">
        <f>(B9*B16)+(B10*B17)+(B12*(1.5*B17))+(B13*(2*B17))</f>
        <v>0</v>
      </c>
      <c r="C18" s="81">
        <f t="shared" ref="C18:K18" si="2">(C9*C16)+(C10*C17)+(C12*(1.5*C17))+(C13*(2*C17))</f>
        <v>0</v>
      </c>
      <c r="D18" s="81">
        <f t="shared" si="2"/>
        <v>0</v>
      </c>
      <c r="E18" s="81">
        <f t="shared" si="2"/>
        <v>0</v>
      </c>
      <c r="F18" s="81">
        <f t="shared" si="2"/>
        <v>0</v>
      </c>
      <c r="G18" s="81">
        <f t="shared" si="2"/>
        <v>0</v>
      </c>
      <c r="H18" s="81">
        <f t="shared" si="2"/>
        <v>0</v>
      </c>
      <c r="I18" s="81">
        <f t="shared" si="2"/>
        <v>0</v>
      </c>
      <c r="J18" s="81">
        <f t="shared" si="2"/>
        <v>0</v>
      </c>
      <c r="K18" s="81">
        <f t="shared" si="2"/>
        <v>0</v>
      </c>
      <c r="L18" s="85">
        <f t="shared" si="0"/>
        <v>0</v>
      </c>
    </row>
    <row r="19" spans="1:12" x14ac:dyDescent="0.2">
      <c r="A19" s="30" t="s">
        <v>309</v>
      </c>
      <c r="B19" s="86">
        <f>B16*B9</f>
        <v>0</v>
      </c>
      <c r="C19" s="86">
        <f>C9*$C$16</f>
        <v>0</v>
      </c>
      <c r="D19" s="86">
        <f t="shared" ref="D19:K19" si="3">D9*$C$16</f>
        <v>0</v>
      </c>
      <c r="E19" s="86">
        <f t="shared" si="3"/>
        <v>0</v>
      </c>
      <c r="F19" s="86">
        <f t="shared" si="3"/>
        <v>0</v>
      </c>
      <c r="G19" s="86">
        <f t="shared" si="3"/>
        <v>0</v>
      </c>
      <c r="H19" s="86">
        <f t="shared" si="3"/>
        <v>0</v>
      </c>
      <c r="I19" s="86">
        <f t="shared" si="3"/>
        <v>0</v>
      </c>
      <c r="J19" s="86">
        <f t="shared" si="3"/>
        <v>0</v>
      </c>
      <c r="K19" s="86">
        <f t="shared" si="3"/>
        <v>0</v>
      </c>
      <c r="L19" s="88">
        <f t="shared" si="0"/>
        <v>0</v>
      </c>
    </row>
    <row r="20" spans="1:1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x14ac:dyDescent="0.2">
      <c r="A21" s="6"/>
      <c r="B21" s="6"/>
      <c r="C21" s="6"/>
      <c r="D21" s="6"/>
      <c r="E21" s="6"/>
      <c r="G21" s="6"/>
      <c r="H21" s="97"/>
      <c r="I21" s="6"/>
      <c r="J21" s="6"/>
      <c r="K21" s="6"/>
      <c r="L21" s="6"/>
    </row>
    <row r="22" spans="1:12" x14ac:dyDescent="0.2">
      <c r="A22" s="6"/>
      <c r="B22" s="6"/>
      <c r="C22" s="6"/>
      <c r="D22" s="6"/>
      <c r="E22" s="6"/>
      <c r="G22" s="30"/>
      <c r="H22" s="97"/>
      <c r="I22" s="6"/>
      <c r="J22" s="6"/>
      <c r="K22" s="6"/>
      <c r="L22" s="6"/>
    </row>
    <row r="23" spans="1:12" ht="18" customHeight="1" x14ac:dyDescent="0.2">
      <c r="A23" s="6" t="s">
        <v>296</v>
      </c>
      <c r="C23" s="98"/>
      <c r="D23" s="98"/>
      <c r="E23" s="98"/>
      <c r="F23" s="98"/>
      <c r="G23" s="98"/>
      <c r="I23" s="6" t="s">
        <v>295</v>
      </c>
      <c r="J23" s="6"/>
      <c r="K23" s="6"/>
      <c r="L23" s="6"/>
    </row>
    <row r="24" spans="1:12" ht="18" customHeight="1" x14ac:dyDescent="0.2">
      <c r="A24" s="6"/>
      <c r="I24" s="6"/>
      <c r="J24" s="6"/>
      <c r="K24" s="6"/>
      <c r="L24" s="6"/>
    </row>
    <row r="25" spans="1:12" ht="18" customHeight="1" x14ac:dyDescent="0.2">
      <c r="A25" s="6"/>
      <c r="I25" s="6"/>
      <c r="J25" s="6"/>
      <c r="K25" s="6"/>
      <c r="L25" s="6"/>
    </row>
    <row r="26" spans="1:12" ht="18" customHeight="1" x14ac:dyDescent="0.2">
      <c r="A26" s="6"/>
      <c r="I26" s="6"/>
      <c r="J26" s="6"/>
      <c r="K26" s="6"/>
      <c r="L26" s="6"/>
    </row>
    <row r="27" spans="1:12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15.75" x14ac:dyDescent="0.25">
      <c r="B28" s="99"/>
    </row>
    <row r="29" spans="1:12" ht="15.75" x14ac:dyDescent="0.25">
      <c r="B29" s="99"/>
    </row>
    <row r="30" spans="1:12" ht="15.75" x14ac:dyDescent="0.25">
      <c r="B30" s="7" t="s">
        <v>252</v>
      </c>
      <c r="C30" s="8"/>
      <c r="D30" s="8"/>
      <c r="E30" s="8"/>
      <c r="F30" s="8"/>
      <c r="G30" s="9"/>
      <c r="I30" s="49" t="s">
        <v>310</v>
      </c>
    </row>
    <row r="31" spans="1:12" ht="15.75" x14ac:dyDescent="0.25">
      <c r="B31" s="15" t="s">
        <v>254</v>
      </c>
      <c r="C31" s="16"/>
      <c r="D31" s="16"/>
      <c r="E31" s="16"/>
      <c r="F31" s="16"/>
      <c r="G31" s="17"/>
    </row>
    <row r="32" spans="1:12" ht="15.75" x14ac:dyDescent="0.25">
      <c r="B32" s="15" t="s">
        <v>256</v>
      </c>
      <c r="C32" s="16"/>
      <c r="D32" s="16"/>
      <c r="E32" s="16"/>
      <c r="F32" s="16"/>
      <c r="G32" s="17"/>
      <c r="I32" s="59" t="s">
        <v>311</v>
      </c>
      <c r="J32" s="58" t="s">
        <v>312</v>
      </c>
    </row>
    <row r="33" spans="2:11" ht="15.75" x14ac:dyDescent="0.25">
      <c r="B33" s="15" t="s">
        <v>259</v>
      </c>
      <c r="C33" s="16"/>
      <c r="D33" s="16"/>
      <c r="E33" s="16"/>
      <c r="F33" s="16"/>
      <c r="G33" s="17"/>
      <c r="I33" s="59" t="s">
        <v>313</v>
      </c>
      <c r="J33" s="58" t="s">
        <v>314</v>
      </c>
    </row>
    <row r="34" spans="2:11" ht="15.75" x14ac:dyDescent="0.25">
      <c r="B34" s="15" t="s">
        <v>260</v>
      </c>
      <c r="C34" s="16"/>
      <c r="D34" s="16"/>
      <c r="E34" s="16"/>
      <c r="F34" s="16"/>
      <c r="G34" s="17"/>
      <c r="I34" s="59" t="s">
        <v>315</v>
      </c>
      <c r="J34" s="58" t="s">
        <v>316</v>
      </c>
    </row>
    <row r="35" spans="2:11" ht="15.75" x14ac:dyDescent="0.25">
      <c r="B35" s="15" t="s">
        <v>262</v>
      </c>
      <c r="C35" s="16"/>
      <c r="D35" s="16"/>
      <c r="E35" s="16"/>
      <c r="F35" s="16"/>
      <c r="G35" s="100"/>
      <c r="H35" s="96"/>
      <c r="I35" s="59" t="s">
        <v>317</v>
      </c>
      <c r="J35" s="58" t="s">
        <v>318</v>
      </c>
    </row>
    <row r="36" spans="2:11" ht="15.75" x14ac:dyDescent="0.25">
      <c r="B36" s="15" t="s">
        <v>263</v>
      </c>
      <c r="C36" s="16"/>
      <c r="D36" s="16"/>
      <c r="E36" s="16"/>
      <c r="F36" s="16"/>
      <c r="G36" s="17"/>
      <c r="I36" s="59" t="s">
        <v>319</v>
      </c>
      <c r="J36" s="58" t="s">
        <v>320</v>
      </c>
    </row>
    <row r="37" spans="2:11" ht="15.75" x14ac:dyDescent="0.25">
      <c r="B37" s="15" t="s">
        <v>271</v>
      </c>
      <c r="C37" s="16"/>
      <c r="D37" s="16"/>
      <c r="E37" s="16"/>
      <c r="F37" s="16"/>
      <c r="G37" s="17"/>
      <c r="I37" s="445" t="s">
        <v>321</v>
      </c>
      <c r="J37" s="445"/>
    </row>
    <row r="38" spans="2:11" ht="15.75" x14ac:dyDescent="0.25">
      <c r="B38" s="15" t="s">
        <v>273</v>
      </c>
      <c r="C38" s="16"/>
      <c r="D38" s="16"/>
      <c r="E38" s="16"/>
      <c r="F38" s="16"/>
      <c r="G38" s="17"/>
    </row>
    <row r="39" spans="2:11" ht="15.75" x14ac:dyDescent="0.25">
      <c r="B39" s="46" t="s">
        <v>275</v>
      </c>
      <c r="C39" s="47"/>
      <c r="D39" s="47"/>
      <c r="E39" s="47"/>
      <c r="F39" s="47"/>
      <c r="G39" s="48"/>
      <c r="I39" s="59" t="s">
        <v>238</v>
      </c>
    </row>
    <row r="40" spans="2:11" ht="15.75" x14ac:dyDescent="0.25">
      <c r="C40" s="49"/>
    </row>
    <row r="41" spans="2:11" x14ac:dyDescent="0.2">
      <c r="I41" s="445" t="s">
        <v>17</v>
      </c>
      <c r="J41" s="445"/>
      <c r="K41" s="445"/>
    </row>
    <row r="43" spans="2:11" x14ac:dyDescent="0.2">
      <c r="I43" s="445" t="s">
        <v>24</v>
      </c>
      <c r="J43" s="445"/>
      <c r="K43" s="91"/>
    </row>
  </sheetData>
  <sheetProtection sheet="1" objects="1" scenarios="1"/>
  <mergeCells count="3">
    <mergeCell ref="I37:J37"/>
    <mergeCell ref="I41:K41"/>
    <mergeCell ref="I43:J43"/>
  </mergeCells>
  <hyperlinks>
    <hyperlink ref="I32" location="'Urakkatuntikirja TT2-1'!A1" display="TT2-1" xr:uid="{00000000-0004-0000-1A00-000000000000}"/>
    <hyperlink ref="J32" location="'Urakkatuntikirja TT2-6'!A1" display="TT2-6" xr:uid="{00000000-0004-0000-1A00-000001000000}"/>
    <hyperlink ref="I33" location="'Urakkatuntikirja TT2-2'!A1" display="TT2-2" xr:uid="{00000000-0004-0000-1A00-000002000000}"/>
    <hyperlink ref="J33" location="'Urakkatuntikirja TT2-7'!A1" display="TT2-7" xr:uid="{00000000-0004-0000-1A00-000003000000}"/>
    <hyperlink ref="I34" location="'Urakkatuntikirja TT2-3'!A1" display="TT2-3" xr:uid="{00000000-0004-0000-1A00-000004000000}"/>
    <hyperlink ref="J34" location="'Urakkatuntikirja TT2-8'!A1" display="TT2-8" xr:uid="{00000000-0004-0000-1A00-000005000000}"/>
    <hyperlink ref="I35" location="'Urakkatuntikirja TT2-4'!A1" display="TT2-4" xr:uid="{00000000-0004-0000-1A00-000006000000}"/>
    <hyperlink ref="J35" location="'Urakkatuntikirja TT2-9'!A1" display="TT2-9" xr:uid="{00000000-0004-0000-1A00-000007000000}"/>
    <hyperlink ref="I36" location="'Urakkatuntikirja TT2-5'!A1" display="TT2-5" xr:uid="{00000000-0004-0000-1A00-000008000000}"/>
    <hyperlink ref="J36" location="'Urakkatuntikirja TT2-10'!A1" display="TT2-10" xr:uid="{00000000-0004-0000-1A00-000009000000}"/>
    <hyperlink ref="I37" r:id="rId1" location="'Urakka%20TT2%20yhteensä'!A1" xr:uid="{00000000-0004-0000-1A00-00000A000000}"/>
    <hyperlink ref="I39" location="Etusivu!A1" display="Etusivulle" xr:uid="{00000000-0004-0000-1A00-00000B000000}"/>
    <hyperlink ref="I41" r:id="rId2" location="Urakanjakotaulukko!A1" xr:uid="{00000000-0004-0000-1A00-00000C000000}"/>
    <hyperlink ref="I43" r:id="rId3" location="'Tilinauha%20TT2'!A1" xr:uid="{00000000-0004-0000-1A00-00000D000000}"/>
    <hyperlink ref="I37:J37" location="'Urakka TT2 yhteensä'!A1" display="TT2 yhteensä" xr:uid="{00000000-0004-0000-1A00-00000E000000}"/>
    <hyperlink ref="I41:K41" location="Urakanjakotaulukko!A1" display="Urakanjakotaulukko" xr:uid="{00000000-0004-0000-1A00-00000F000000}"/>
    <hyperlink ref="I43:J43" location="'Tilinauha TT2'!A1" display="Tilinauha TT2" xr:uid="{00000000-0004-0000-1A00-000010000000}"/>
  </hyperlinks>
  <pageMargins left="0.75" right="0.75" top="1" bottom="1" header="0.51180555555555562" footer="0.51180555555555562"/>
  <pageSetup paperSize="9" firstPageNumber="0" orientation="landscape" horizontalDpi="300" verticalDpi="300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B3:M17"/>
  <sheetViews>
    <sheetView workbookViewId="0">
      <selection activeCell="I10" sqref="I10"/>
    </sheetView>
  </sheetViews>
  <sheetFormatPr defaultColWidth="9.140625" defaultRowHeight="15" x14ac:dyDescent="0.2"/>
  <cols>
    <col min="1" max="16384" width="9.140625" style="203"/>
  </cols>
  <sheetData>
    <row r="3" spans="2:13" s="213" customFormat="1" ht="15.75" x14ac:dyDescent="0.25">
      <c r="B3" s="216" t="s">
        <v>240</v>
      </c>
      <c r="C3" s="217"/>
      <c r="D3" s="217"/>
      <c r="E3" s="217"/>
      <c r="F3" s="217"/>
      <c r="G3" s="217"/>
      <c r="H3" s="217"/>
      <c r="I3" s="217"/>
      <c r="J3" s="217"/>
      <c r="K3" s="217"/>
      <c r="L3" s="218"/>
    </row>
    <row r="5" spans="2:13" x14ac:dyDescent="0.2">
      <c r="B5" s="210"/>
      <c r="C5" s="211"/>
      <c r="D5" s="211"/>
      <c r="E5" s="211"/>
      <c r="F5" s="211"/>
      <c r="G5" s="212"/>
      <c r="H5" s="211"/>
      <c r="I5" s="211"/>
      <c r="J5" s="211"/>
      <c r="K5" s="211"/>
      <c r="L5" s="211"/>
      <c r="M5" s="212"/>
    </row>
    <row r="6" spans="2:13" ht="18" x14ac:dyDescent="0.25">
      <c r="B6" s="435" t="s">
        <v>241</v>
      </c>
      <c r="C6" s="435"/>
      <c r="D6" s="213"/>
      <c r="E6" s="176" t="s">
        <v>242</v>
      </c>
      <c r="F6" s="213"/>
      <c r="G6" s="213"/>
      <c r="H6" s="436"/>
      <c r="I6" s="436"/>
      <c r="J6" s="213"/>
      <c r="K6" s="213"/>
      <c r="L6" s="213"/>
      <c r="M6" s="214"/>
    </row>
    <row r="7" spans="2:13" x14ac:dyDescent="0.2">
      <c r="B7" s="215"/>
      <c r="C7" s="213"/>
      <c r="D7" s="213"/>
      <c r="E7" s="213"/>
      <c r="F7" s="213"/>
      <c r="G7" s="214"/>
      <c r="H7" s="213"/>
      <c r="I7" s="213"/>
      <c r="J7" s="213"/>
      <c r="K7" s="213"/>
      <c r="L7" s="213"/>
      <c r="M7" s="214"/>
    </row>
    <row r="8" spans="2:13" x14ac:dyDescent="0.2">
      <c r="B8" s="215" t="s">
        <v>244</v>
      </c>
      <c r="C8" s="410"/>
      <c r="D8" s="411"/>
      <c r="E8" s="412"/>
      <c r="F8" s="413"/>
      <c r="G8" s="204"/>
      <c r="H8" s="213"/>
      <c r="I8" s="408"/>
      <c r="J8" s="408"/>
      <c r="K8" s="408"/>
      <c r="L8" s="408"/>
      <c r="M8" s="204"/>
    </row>
    <row r="9" spans="2:13" x14ac:dyDescent="0.2">
      <c r="B9" s="437" t="s">
        <v>247</v>
      </c>
      <c r="C9" s="437"/>
      <c r="D9" s="437"/>
      <c r="E9" s="404"/>
      <c r="G9" s="204"/>
    </row>
    <row r="10" spans="2:13" x14ac:dyDescent="0.2">
      <c r="B10" s="438"/>
      <c r="C10" s="438"/>
      <c r="D10" s="438"/>
      <c r="G10" s="204"/>
      <c r="I10" s="219" t="s">
        <v>239</v>
      </c>
    </row>
    <row r="11" spans="2:13" x14ac:dyDescent="0.2">
      <c r="B11" s="437" t="s">
        <v>248</v>
      </c>
      <c r="C11" s="437"/>
      <c r="D11" s="437"/>
      <c r="E11" s="206"/>
      <c r="G11" s="399"/>
    </row>
    <row r="12" spans="2:13" x14ac:dyDescent="0.2">
      <c r="B12" s="205"/>
      <c r="G12" s="204"/>
      <c r="I12" s="439"/>
      <c r="J12" s="439"/>
    </row>
    <row r="13" spans="2:13" x14ac:dyDescent="0.2">
      <c r="B13" s="215"/>
      <c r="C13" s="399"/>
      <c r="D13" s="399"/>
      <c r="E13" s="400"/>
      <c r="G13" s="204"/>
    </row>
    <row r="14" spans="2:13" x14ac:dyDescent="0.2">
      <c r="B14" s="215"/>
      <c r="C14" s="399"/>
      <c r="D14" s="400"/>
      <c r="E14" s="399"/>
      <c r="G14" s="204"/>
      <c r="I14" s="434" t="s">
        <v>17</v>
      </c>
      <c r="J14" s="434"/>
      <c r="K14" s="434"/>
    </row>
    <row r="15" spans="2:13" x14ac:dyDescent="0.2">
      <c r="B15" s="215"/>
      <c r="C15" s="401"/>
      <c r="D15" s="402"/>
      <c r="E15" s="399"/>
      <c r="G15" s="204"/>
    </row>
    <row r="16" spans="2:13" x14ac:dyDescent="0.2">
      <c r="B16" s="215"/>
      <c r="C16" s="403"/>
      <c r="D16" s="402"/>
      <c r="E16" s="399"/>
      <c r="G16" s="204"/>
    </row>
    <row r="17" spans="2:7" x14ac:dyDescent="0.2">
      <c r="B17" s="209"/>
      <c r="C17" s="207"/>
      <c r="D17" s="207"/>
      <c r="E17" s="207"/>
      <c r="F17" s="207"/>
      <c r="G17" s="208"/>
    </row>
  </sheetData>
  <sheetProtection password="A274" sheet="1" objects="1" scenarios="1"/>
  <mergeCells count="7">
    <mergeCell ref="I14:K14"/>
    <mergeCell ref="B6:C6"/>
    <mergeCell ref="H6:I6"/>
    <mergeCell ref="B9:D9"/>
    <mergeCell ref="B10:D10"/>
    <mergeCell ref="B11:D11"/>
    <mergeCell ref="I12:J12"/>
  </mergeCells>
  <hyperlinks>
    <hyperlink ref="I10" location="Etusivu!A1" display="Etusivu" xr:uid="{00000000-0004-0000-0200-000000000000}"/>
    <hyperlink ref="I14" location="Urakanjakotaulukko!A1" display="Urakanjakotaulukko" xr:uid="{00000000-0004-0000-0200-000001000000}"/>
    <hyperlink ref="I14:K14" location="Urakanjakotaulukko!A1" display="Urakanjakotaulukko" xr:uid="{00000000-0004-0000-0200-000002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ul28"/>
  <dimension ref="B2:P28"/>
  <sheetViews>
    <sheetView workbookViewId="0">
      <selection activeCell="K24" sqref="K24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s="29" customFormat="1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30"/>
      <c r="K2" s="221" t="s">
        <v>252</v>
      </c>
      <c r="L2" s="222"/>
      <c r="M2" s="222"/>
      <c r="N2" s="222"/>
      <c r="O2" s="222"/>
      <c r="P2" s="223"/>
    </row>
    <row r="3" spans="2:16" s="29" customFormat="1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1</v>
      </c>
      <c r="J3" s="30"/>
      <c r="K3" s="224" t="s">
        <v>254</v>
      </c>
      <c r="L3" s="225"/>
      <c r="M3" s="225"/>
      <c r="N3" s="225"/>
      <c r="O3" s="225"/>
      <c r="P3" s="226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227" t="s">
        <v>255</v>
      </c>
      <c r="I4" s="20"/>
      <c r="J4" s="6"/>
      <c r="K4" s="224" t="s">
        <v>256</v>
      </c>
      <c r="L4" s="225"/>
      <c r="M4" s="225"/>
      <c r="N4" s="225"/>
      <c r="O4" s="225"/>
      <c r="P4" s="226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35" t="s">
        <v>258</v>
      </c>
      <c r="I5" s="20"/>
      <c r="J5" s="6"/>
      <c r="K5" s="224" t="s">
        <v>259</v>
      </c>
      <c r="L5" s="225"/>
      <c r="M5" s="225"/>
      <c r="N5" s="225"/>
      <c r="O5" s="225"/>
      <c r="P5" s="226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224" t="s">
        <v>260</v>
      </c>
      <c r="L6" s="225"/>
      <c r="M6" s="225"/>
      <c r="N6" s="225"/>
      <c r="O6" s="225"/>
      <c r="P6" s="226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224" t="s">
        <v>262</v>
      </c>
      <c r="L7" s="225"/>
      <c r="M7" s="225"/>
      <c r="N7" s="225"/>
      <c r="O7" s="225"/>
      <c r="P7" s="226"/>
    </row>
    <row r="8" spans="2:16" ht="15.75" x14ac:dyDescent="0.25">
      <c r="B8" s="220"/>
      <c r="C8" s="104"/>
      <c r="D8" s="98"/>
      <c r="E8" s="98"/>
      <c r="F8" s="98"/>
      <c r="G8" s="98"/>
      <c r="H8" s="22"/>
      <c r="I8" s="62"/>
      <c r="J8" s="6"/>
      <c r="K8" s="224" t="s">
        <v>263</v>
      </c>
      <c r="L8" s="225"/>
      <c r="M8" s="225"/>
      <c r="N8" s="225"/>
      <c r="O8" s="225"/>
      <c r="P8" s="226"/>
    </row>
    <row r="9" spans="2:16" s="29" customFormat="1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30"/>
      <c r="K9" s="224" t="s">
        <v>271</v>
      </c>
      <c r="L9" s="225"/>
      <c r="M9" s="225"/>
      <c r="N9" s="225"/>
      <c r="O9" s="225"/>
      <c r="P9" s="226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224" t="s">
        <v>273</v>
      </c>
      <c r="L10" s="225"/>
      <c r="M10" s="225"/>
      <c r="N10" s="225"/>
      <c r="O10" s="225"/>
      <c r="P10" s="226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233" t="s">
        <v>275</v>
      </c>
      <c r="L11" s="234"/>
      <c r="M11" s="234"/>
      <c r="N11" s="234"/>
      <c r="O11" s="234"/>
      <c r="P11" s="235"/>
    </row>
    <row r="12" spans="2:16" ht="15.75" x14ac:dyDescent="0.25">
      <c r="B12" s="65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198" t="s">
        <v>322</v>
      </c>
      <c r="L15" s="29"/>
      <c r="M15" s="29"/>
    </row>
    <row r="16" spans="2:16" x14ac:dyDescent="0.2">
      <c r="B16" s="65"/>
      <c r="I16" s="57"/>
      <c r="J16" s="6"/>
      <c r="K16" s="29"/>
      <c r="L16" s="29"/>
      <c r="M16" s="29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201" t="s">
        <v>323</v>
      </c>
      <c r="L17" s="228" t="s">
        <v>324</v>
      </c>
      <c r="M17" s="29"/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201" t="s">
        <v>325</v>
      </c>
      <c r="L18" s="228" t="s">
        <v>326</v>
      </c>
      <c r="M18" s="29"/>
    </row>
    <row r="19" spans="2:13" x14ac:dyDescent="0.2">
      <c r="B19" s="65"/>
      <c r="I19" s="26"/>
      <c r="J19" s="6"/>
      <c r="K19" s="201" t="s">
        <v>327</v>
      </c>
      <c r="L19" s="228" t="s">
        <v>328</v>
      </c>
      <c r="M19" s="29"/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201" t="s">
        <v>329</v>
      </c>
      <c r="L20" s="228" t="s">
        <v>330</v>
      </c>
      <c r="M20" s="29"/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201" t="s">
        <v>331</v>
      </c>
      <c r="L21" s="228" t="s">
        <v>332</v>
      </c>
      <c r="M21" s="29"/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34" t="s">
        <v>333</v>
      </c>
      <c r="L22" s="434"/>
      <c r="M22" s="29"/>
    </row>
    <row r="23" spans="2:13" ht="15.75" x14ac:dyDescent="0.25">
      <c r="B23" s="60"/>
      <c r="C23" s="6"/>
      <c r="D23" s="6"/>
      <c r="E23" s="30" t="s">
        <v>293</v>
      </c>
      <c r="F23" s="29"/>
      <c r="H23" s="61">
        <f>H15+H22</f>
        <v>0</v>
      </c>
      <c r="I23" s="31" t="s">
        <v>294</v>
      </c>
      <c r="J23" s="6"/>
      <c r="K23" s="29"/>
      <c r="L23" s="29"/>
      <c r="M23" s="29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201" t="s">
        <v>238</v>
      </c>
      <c r="L24" s="29"/>
      <c r="M24" s="29"/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  <c r="K25" s="29"/>
      <c r="L25" s="29"/>
      <c r="M25" s="29"/>
    </row>
    <row r="26" spans="2:13" x14ac:dyDescent="0.2">
      <c r="B26" s="10" t="s">
        <v>296</v>
      </c>
      <c r="C26" s="6"/>
      <c r="D26" s="6"/>
      <c r="E26" s="6"/>
      <c r="F26" s="6"/>
      <c r="G26" s="6"/>
      <c r="H26" s="6"/>
      <c r="I26" s="62"/>
      <c r="J26" s="6"/>
      <c r="K26" s="434" t="s">
        <v>17</v>
      </c>
      <c r="L26" s="434"/>
      <c r="M26" s="434"/>
    </row>
    <row r="27" spans="2:13" x14ac:dyDescent="0.2">
      <c r="B27" s="65"/>
      <c r="I27" s="66"/>
      <c r="K27" s="29"/>
      <c r="L27" s="29"/>
      <c r="M27" s="29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34" t="s">
        <v>25</v>
      </c>
      <c r="L28" s="434"/>
      <c r="M28" s="29"/>
    </row>
  </sheetData>
  <sheetProtection password="A274" sheet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1B00-000000000000}"/>
    <hyperlink ref="L17" location="'Urakkatuntikirja TT3-6'!A1" display="TT3-6" xr:uid="{00000000-0004-0000-1B00-000001000000}"/>
    <hyperlink ref="K18" location="'Urakkatuntikirja TT3-2'!A1" display="TT3-2" xr:uid="{00000000-0004-0000-1B00-000002000000}"/>
    <hyperlink ref="L18" location="'Urakkatuntikirja TT3-7'!A1" display="TT3-7" xr:uid="{00000000-0004-0000-1B00-000003000000}"/>
    <hyperlink ref="K19" location="'Urakkatuntikirja TT3-3'!A1" display="TT3-3" xr:uid="{00000000-0004-0000-1B00-000004000000}"/>
    <hyperlink ref="L19" location="'Urakkatuntikirja TT3-8'!A1" display="TT3-8" xr:uid="{00000000-0004-0000-1B00-000005000000}"/>
    <hyperlink ref="K20" location="'Urakkatuntikirja TT3-4'!A1" display="TT3-4" xr:uid="{00000000-0004-0000-1B00-000006000000}"/>
    <hyperlink ref="L20" location="'Urakkatuntikirja TT3-9'!A1" display="TT3-9" xr:uid="{00000000-0004-0000-1B00-000007000000}"/>
    <hyperlink ref="K21" location="'Urakkatuntikirja TT3-5'!A1" display="TT3-5" xr:uid="{00000000-0004-0000-1B00-000008000000}"/>
    <hyperlink ref="L21" location="'Urakkatuntikirja TT3-10'!A1" display="TT3-10" xr:uid="{00000000-0004-0000-1B00-000009000000}"/>
    <hyperlink ref="K22" r:id="rId1" location="'Urakka%20TT3%20yhteensä'!A1" xr:uid="{00000000-0004-0000-1B00-00000A000000}"/>
    <hyperlink ref="K24" location="Etusivu!A1" display="Etusivulle" xr:uid="{00000000-0004-0000-1B00-00000B000000}"/>
    <hyperlink ref="K26" r:id="rId2" location="Urakanjakotaulukko!A1" xr:uid="{00000000-0004-0000-1B00-00000C000000}"/>
    <hyperlink ref="K28" r:id="rId3" location="'Tilinauha%20TT3'!A1" xr:uid="{00000000-0004-0000-1B00-00000D000000}"/>
    <hyperlink ref="K22:L22" location="'Urakka TT3 yhteensä'!A1" display="TT3 yhteensä" xr:uid="{00000000-0004-0000-1B00-00000E000000}"/>
    <hyperlink ref="K26:M26" location="Urakanjakotaulukko!A1" display="Urakanjakotaulukko" xr:uid="{00000000-0004-0000-1B00-00000F000000}"/>
    <hyperlink ref="K28:L28" location="'Tilinauha TT3'!A1" display="Tilinauha TT3" xr:uid="{00000000-0004-0000-1B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ul29"/>
  <dimension ref="B2:P28"/>
  <sheetViews>
    <sheetView workbookViewId="0">
      <selection activeCell="K19" sqref="K19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2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322</v>
      </c>
    </row>
    <row r="16" spans="2:16" x14ac:dyDescent="0.2">
      <c r="B16" s="36"/>
      <c r="H16" s="29"/>
      <c r="I16" s="57"/>
      <c r="J16" s="6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323</v>
      </c>
      <c r="L17" s="58" t="s">
        <v>324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325</v>
      </c>
      <c r="L18" s="58" t="s">
        <v>326</v>
      </c>
    </row>
    <row r="19" spans="2:13" x14ac:dyDescent="0.2">
      <c r="B19" s="36"/>
      <c r="H19" s="29"/>
      <c r="I19" s="26"/>
      <c r="J19" s="6"/>
      <c r="K19" s="59" t="s">
        <v>327</v>
      </c>
      <c r="L19" s="58" t="s">
        <v>328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329</v>
      </c>
      <c r="L20" s="58" t="s">
        <v>330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30"/>
      <c r="K21" s="59" t="s">
        <v>331</v>
      </c>
      <c r="L21" s="58" t="s">
        <v>332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333</v>
      </c>
      <c r="L22" s="445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25</v>
      </c>
      <c r="L28" s="445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1C00-000000000000}"/>
    <hyperlink ref="L17" location="'Urakkatuntikirja TT3-6'!A1" display="TT3-6" xr:uid="{00000000-0004-0000-1C00-000001000000}"/>
    <hyperlink ref="K18" location="'Urakkatuntikirja TT3-2'!A1" display="TT3-2" xr:uid="{00000000-0004-0000-1C00-000002000000}"/>
    <hyperlink ref="L18" location="'Urakkatuntikirja TT3-7'!A1" display="TT3-7" xr:uid="{00000000-0004-0000-1C00-000003000000}"/>
    <hyperlink ref="K19" location="'Urakkatuntikirja TT3-3'!A1" display="TT3-3" xr:uid="{00000000-0004-0000-1C00-000004000000}"/>
    <hyperlink ref="L19" location="'Urakkatuntikirja TT3-8'!A1" display="TT3-8" xr:uid="{00000000-0004-0000-1C00-000005000000}"/>
    <hyperlink ref="K20" location="'Urakkatuntikirja TT3-4'!A1" display="TT3-4" xr:uid="{00000000-0004-0000-1C00-000006000000}"/>
    <hyperlink ref="L20" location="'Urakkatuntikirja TT3-9'!A1" display="TT3-9" xr:uid="{00000000-0004-0000-1C00-000007000000}"/>
    <hyperlink ref="K21" location="'Urakkatuntikirja TT3-5'!A1" display="TT3-5" xr:uid="{00000000-0004-0000-1C00-000008000000}"/>
    <hyperlink ref="L21" location="'Urakkatuntikirja TT3-10'!A1" display="TT3-10" xr:uid="{00000000-0004-0000-1C00-000009000000}"/>
    <hyperlink ref="K22" r:id="rId1" location="'Urakka%20TT3%20yhteensä'!A1" xr:uid="{00000000-0004-0000-1C00-00000A000000}"/>
    <hyperlink ref="K24" location="Etusivu!A1" display="Etusivulle" xr:uid="{00000000-0004-0000-1C00-00000B000000}"/>
    <hyperlink ref="K26" r:id="rId2" location="Urakanjakotaulukko!A1" xr:uid="{00000000-0004-0000-1C00-00000C000000}"/>
    <hyperlink ref="K28" r:id="rId3" location="'Tilinauha%20TT3'!A1" xr:uid="{00000000-0004-0000-1C00-00000D000000}"/>
    <hyperlink ref="K22:L22" location="'Urakka TT3 yhteensä'!A1" display="TT3 yhteensä" xr:uid="{00000000-0004-0000-1C00-00000E000000}"/>
    <hyperlink ref="K26:M26" location="Urakanjakotaulukko!A1" display="Urakanjakotaulukko" xr:uid="{00000000-0004-0000-1C00-00000F000000}"/>
    <hyperlink ref="K28:L28" location="'Tilinauha TT3'!A1" display="Tilinauha TT3" xr:uid="{00000000-0004-0000-1C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ul30"/>
  <dimension ref="B2:P28"/>
  <sheetViews>
    <sheetView workbookViewId="0">
      <selection activeCell="H17" sqref="H17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3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322</v>
      </c>
    </row>
    <row r="16" spans="2:16" x14ac:dyDescent="0.2">
      <c r="B16" s="36"/>
      <c r="H16" s="29"/>
      <c r="I16" s="57"/>
      <c r="J16" s="30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323</v>
      </c>
      <c r="L17" s="58" t="s">
        <v>324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325</v>
      </c>
      <c r="L18" s="58" t="s">
        <v>326</v>
      </c>
    </row>
    <row r="19" spans="2:13" x14ac:dyDescent="0.2">
      <c r="B19" s="36"/>
      <c r="H19" s="29"/>
      <c r="I19" s="26"/>
      <c r="J19" s="6"/>
      <c r="K19" s="59" t="s">
        <v>327</v>
      </c>
      <c r="L19" s="58" t="s">
        <v>328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329</v>
      </c>
      <c r="L20" s="58" t="s">
        <v>330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331</v>
      </c>
      <c r="L21" s="58" t="s">
        <v>332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333</v>
      </c>
      <c r="L22" s="445"/>
    </row>
    <row r="23" spans="2:13" ht="15.75" x14ac:dyDescent="0.25">
      <c r="B23" s="60"/>
      <c r="C23" s="6"/>
      <c r="D23" s="6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25</v>
      </c>
      <c r="L28" s="445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1D00-000000000000}"/>
    <hyperlink ref="L17" location="'Urakkatuntikirja TT3-6'!A1" display="TT3-6" xr:uid="{00000000-0004-0000-1D00-000001000000}"/>
    <hyperlink ref="K18" location="'Urakkatuntikirja TT3-2'!A1" display="TT3-2" xr:uid="{00000000-0004-0000-1D00-000002000000}"/>
    <hyperlink ref="L18" location="'Urakkatuntikirja TT3-7'!A1" display="TT3-7" xr:uid="{00000000-0004-0000-1D00-000003000000}"/>
    <hyperlink ref="K19" location="'Urakkatuntikirja TT3-3'!A1" display="TT3-3" xr:uid="{00000000-0004-0000-1D00-000004000000}"/>
    <hyperlink ref="L19" location="'Urakkatuntikirja TT3-8'!A1" display="TT3-8" xr:uid="{00000000-0004-0000-1D00-000005000000}"/>
    <hyperlink ref="K20" location="'Urakkatuntikirja TT3-4'!A1" display="TT3-4" xr:uid="{00000000-0004-0000-1D00-000006000000}"/>
    <hyperlink ref="L20" location="'Urakkatuntikirja TT3-9'!A1" display="TT3-9" xr:uid="{00000000-0004-0000-1D00-000007000000}"/>
    <hyperlink ref="K21" location="'Urakkatuntikirja TT3-5'!A1" display="TT3-5" xr:uid="{00000000-0004-0000-1D00-000008000000}"/>
    <hyperlink ref="L21" location="'Urakkatuntikirja TT3-10'!A1" display="TT3-10" xr:uid="{00000000-0004-0000-1D00-000009000000}"/>
    <hyperlink ref="K22" r:id="rId1" location="'Urakka%20TT3%20yhteensä'!A1" xr:uid="{00000000-0004-0000-1D00-00000A000000}"/>
    <hyperlink ref="K24" location="Etusivu!A1" display="Etusivulle" xr:uid="{00000000-0004-0000-1D00-00000B000000}"/>
    <hyperlink ref="K26" r:id="rId2" location="Urakanjakotaulukko!A1" xr:uid="{00000000-0004-0000-1D00-00000C000000}"/>
    <hyperlink ref="K28" r:id="rId3" location="'Tilinauha%20TT3'!A1" xr:uid="{00000000-0004-0000-1D00-00000D000000}"/>
    <hyperlink ref="K22:L22" location="'Urakka TT3 yhteensä'!A1" display="TT3 yhteensä" xr:uid="{00000000-0004-0000-1D00-00000E000000}"/>
    <hyperlink ref="K26:M26" location="Urakanjakotaulukko!A1" display="Urakanjakotaulukko" xr:uid="{00000000-0004-0000-1D00-00000F000000}"/>
    <hyperlink ref="K28:L28" location="'Tilinauha TT3'!A1" display="Tilinauha TT3" xr:uid="{00000000-0004-0000-1D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ul31"/>
  <dimension ref="B2:P28"/>
  <sheetViews>
    <sheetView workbookViewId="0">
      <selection activeCell="H17" sqref="H17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4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322</v>
      </c>
    </row>
    <row r="16" spans="2:16" x14ac:dyDescent="0.2">
      <c r="B16" s="36"/>
      <c r="H16" s="29"/>
      <c r="I16" s="57"/>
      <c r="J16" s="30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323</v>
      </c>
      <c r="L17" s="58" t="s">
        <v>324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325</v>
      </c>
      <c r="L18" s="58" t="s">
        <v>326</v>
      </c>
    </row>
    <row r="19" spans="2:13" x14ac:dyDescent="0.2">
      <c r="B19" s="36"/>
      <c r="H19" s="29"/>
      <c r="I19" s="26"/>
      <c r="J19" s="6"/>
      <c r="K19" s="59" t="s">
        <v>327</v>
      </c>
      <c r="L19" s="58" t="s">
        <v>328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329</v>
      </c>
      <c r="L20" s="58" t="s">
        <v>330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331</v>
      </c>
      <c r="L21" s="58" t="s">
        <v>332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333</v>
      </c>
      <c r="L22" s="445"/>
    </row>
    <row r="23" spans="2:13" ht="15.75" x14ac:dyDescent="0.25">
      <c r="B23" s="60"/>
      <c r="C23" s="6"/>
      <c r="D23" s="6"/>
      <c r="E23" s="6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25</v>
      </c>
      <c r="L28" s="445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1E00-000000000000}"/>
    <hyperlink ref="L17" location="'Urakkatuntikirja TT3-6'!A1" display="TT3-6" xr:uid="{00000000-0004-0000-1E00-000001000000}"/>
    <hyperlink ref="K18" location="'Urakkatuntikirja TT3-2'!A1" display="TT3-2" xr:uid="{00000000-0004-0000-1E00-000002000000}"/>
    <hyperlink ref="L18" location="'Urakkatuntikirja TT3-7'!A1" display="TT3-7" xr:uid="{00000000-0004-0000-1E00-000003000000}"/>
    <hyperlink ref="K19" location="'Urakkatuntikirja TT3-3'!A1" display="TT3-3" xr:uid="{00000000-0004-0000-1E00-000004000000}"/>
    <hyperlink ref="L19" location="'Urakkatuntikirja TT3-8'!A1" display="TT3-8" xr:uid="{00000000-0004-0000-1E00-000005000000}"/>
    <hyperlink ref="K20" location="'Urakkatuntikirja TT3-4'!A1" display="TT3-4" xr:uid="{00000000-0004-0000-1E00-000006000000}"/>
    <hyperlink ref="L20" location="'Urakkatuntikirja TT3-9'!A1" display="TT3-9" xr:uid="{00000000-0004-0000-1E00-000007000000}"/>
    <hyperlink ref="K21" location="'Urakkatuntikirja TT3-5'!A1" display="TT3-5" xr:uid="{00000000-0004-0000-1E00-000008000000}"/>
    <hyperlink ref="L21" location="'Urakkatuntikirja TT3-10'!A1" display="TT3-10" xr:uid="{00000000-0004-0000-1E00-000009000000}"/>
    <hyperlink ref="K22" r:id="rId1" location="'Urakka%20TT3%20yhteensä'!A1" xr:uid="{00000000-0004-0000-1E00-00000A000000}"/>
    <hyperlink ref="K24" location="Etusivu!A1" display="Etusivulle" xr:uid="{00000000-0004-0000-1E00-00000B000000}"/>
    <hyperlink ref="K26" r:id="rId2" location="Urakanjakotaulukko!A1" xr:uid="{00000000-0004-0000-1E00-00000C000000}"/>
    <hyperlink ref="K28" r:id="rId3" location="'Tilinauha%20TT3'!A1" xr:uid="{00000000-0004-0000-1E00-00000D000000}"/>
    <hyperlink ref="K22:L22" location="'Urakka TT3 yhteensä'!A1" display="TT3 yhteensä" xr:uid="{00000000-0004-0000-1E00-00000E000000}"/>
    <hyperlink ref="K26:M26" location="Urakanjakotaulukko!A1" display="Urakanjakotaulukko" xr:uid="{00000000-0004-0000-1E00-00000F000000}"/>
    <hyperlink ref="K28:L28" location="'Tilinauha TT3'!A1" display="Tilinauha TT3" xr:uid="{00000000-0004-0000-1E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ul32"/>
  <dimension ref="B2:P28"/>
  <sheetViews>
    <sheetView workbookViewId="0">
      <selection activeCell="H23" sqref="H23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5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322</v>
      </c>
    </row>
    <row r="16" spans="2:16" x14ac:dyDescent="0.2">
      <c r="B16" s="36"/>
      <c r="H16" s="29"/>
      <c r="I16" s="57"/>
      <c r="J16" s="6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323</v>
      </c>
      <c r="L17" s="58" t="s">
        <v>324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325</v>
      </c>
      <c r="L18" s="58" t="s">
        <v>326</v>
      </c>
    </row>
    <row r="19" spans="2:13" x14ac:dyDescent="0.2">
      <c r="B19" s="36"/>
      <c r="H19" s="29"/>
      <c r="I19" s="26"/>
      <c r="J19" s="6"/>
      <c r="K19" s="59" t="s">
        <v>327</v>
      </c>
      <c r="L19" s="58" t="s">
        <v>328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30"/>
      <c r="K20" s="59" t="s">
        <v>329</v>
      </c>
      <c r="L20" s="58" t="s">
        <v>330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331</v>
      </c>
      <c r="L21" s="58" t="s">
        <v>332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333</v>
      </c>
      <c r="L22" s="445"/>
    </row>
    <row r="23" spans="2:13" ht="15.75" x14ac:dyDescent="0.25">
      <c r="B23" s="60"/>
      <c r="C23" s="6"/>
      <c r="D23" s="6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25</v>
      </c>
      <c r="L28" s="445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1F00-000000000000}"/>
    <hyperlink ref="L17" location="'Urakkatuntikirja TT3-6'!A1" display="TT3-6" xr:uid="{00000000-0004-0000-1F00-000001000000}"/>
    <hyperlink ref="K18" location="'Urakkatuntikirja TT3-2'!A1" display="TT3-2" xr:uid="{00000000-0004-0000-1F00-000002000000}"/>
    <hyperlink ref="L18" location="'Urakkatuntikirja TT3-7'!A1" display="TT3-7" xr:uid="{00000000-0004-0000-1F00-000003000000}"/>
    <hyperlink ref="K19" location="'Urakkatuntikirja TT3-3'!A1" display="TT3-3" xr:uid="{00000000-0004-0000-1F00-000004000000}"/>
    <hyperlink ref="L19" location="'Urakkatuntikirja TT3-8'!A1" display="TT3-8" xr:uid="{00000000-0004-0000-1F00-000005000000}"/>
    <hyperlink ref="K20" location="'Urakkatuntikirja TT3-4'!A1" display="TT3-4" xr:uid="{00000000-0004-0000-1F00-000006000000}"/>
    <hyperlink ref="L20" location="'Urakkatuntikirja TT3-9'!A1" display="TT3-9" xr:uid="{00000000-0004-0000-1F00-000007000000}"/>
    <hyperlink ref="K21" location="'Urakkatuntikirja TT3-5'!A1" display="TT3-5" xr:uid="{00000000-0004-0000-1F00-000008000000}"/>
    <hyperlink ref="L21" location="'Urakkatuntikirja TT3-10'!A1" display="TT3-10" xr:uid="{00000000-0004-0000-1F00-000009000000}"/>
    <hyperlink ref="K22" r:id="rId1" location="'Urakka%20TT3%20yhteensä'!A1" xr:uid="{00000000-0004-0000-1F00-00000A000000}"/>
    <hyperlink ref="K24" location="Etusivu!A1" display="Etusivulle" xr:uid="{00000000-0004-0000-1F00-00000B000000}"/>
    <hyperlink ref="K26" r:id="rId2" location="Urakanjakotaulukko!A1" xr:uid="{00000000-0004-0000-1F00-00000C000000}"/>
    <hyperlink ref="K28" r:id="rId3" location="'Tilinauha%20TT3'!A1" xr:uid="{00000000-0004-0000-1F00-00000D000000}"/>
    <hyperlink ref="K22:L22" location="'Urakka TT3 yhteensä'!A1" display="TT3 yhteensä" xr:uid="{00000000-0004-0000-1F00-00000E000000}"/>
    <hyperlink ref="K26:M26" location="Urakanjakotaulukko!A1" display="Urakanjakotaulukko" xr:uid="{00000000-0004-0000-1F00-00000F000000}"/>
    <hyperlink ref="K28:L28" location="'Tilinauha TT3'!A1" display="Tilinauha TT3" xr:uid="{00000000-0004-0000-1F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ul33"/>
  <dimension ref="B2:P28"/>
  <sheetViews>
    <sheetView workbookViewId="0">
      <selection activeCell="H17" sqref="H17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6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322</v>
      </c>
    </row>
    <row r="16" spans="2:16" x14ac:dyDescent="0.2">
      <c r="B16" s="36"/>
      <c r="H16" s="29"/>
      <c r="I16" s="57"/>
      <c r="J16" s="6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323</v>
      </c>
      <c r="L17" s="58" t="s">
        <v>324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325</v>
      </c>
      <c r="L18" s="58" t="s">
        <v>326</v>
      </c>
    </row>
    <row r="19" spans="2:13" x14ac:dyDescent="0.2">
      <c r="B19" s="36"/>
      <c r="H19" s="29"/>
      <c r="I19" s="26"/>
      <c r="J19" s="6"/>
      <c r="K19" s="59" t="s">
        <v>327</v>
      </c>
      <c r="L19" s="58" t="s">
        <v>328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329</v>
      </c>
      <c r="L20" s="58" t="s">
        <v>330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30"/>
      <c r="K21" s="59" t="s">
        <v>331</v>
      </c>
      <c r="L21" s="58" t="s">
        <v>332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333</v>
      </c>
      <c r="L22" s="445"/>
    </row>
    <row r="23" spans="2:13" ht="15.75" x14ac:dyDescent="0.25">
      <c r="B23" s="60"/>
      <c r="C23" s="6"/>
      <c r="D23" s="6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25</v>
      </c>
      <c r="L28" s="445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2000-000000000000}"/>
    <hyperlink ref="L17" location="'Urakkatuntikirja TT3-6'!A1" display="TT3-6" xr:uid="{00000000-0004-0000-2000-000001000000}"/>
    <hyperlink ref="K18" location="'Urakkatuntikirja TT3-2'!A1" display="TT3-2" xr:uid="{00000000-0004-0000-2000-000002000000}"/>
    <hyperlink ref="L18" location="'Urakkatuntikirja TT3-7'!A1" display="TT3-7" xr:uid="{00000000-0004-0000-2000-000003000000}"/>
    <hyperlink ref="K19" location="'Urakkatuntikirja TT3-3'!A1" display="TT3-3" xr:uid="{00000000-0004-0000-2000-000004000000}"/>
    <hyperlink ref="L19" location="'Urakkatuntikirja TT3-8'!A1" display="TT3-8" xr:uid="{00000000-0004-0000-2000-000005000000}"/>
    <hyperlink ref="K20" location="'Urakkatuntikirja TT3-4'!A1" display="TT3-4" xr:uid="{00000000-0004-0000-2000-000006000000}"/>
    <hyperlink ref="L20" location="'Urakkatuntikirja TT3-9'!A1" display="TT3-9" xr:uid="{00000000-0004-0000-2000-000007000000}"/>
    <hyperlink ref="K21" location="'Urakkatuntikirja TT3-5'!A1" display="TT3-5" xr:uid="{00000000-0004-0000-2000-000008000000}"/>
    <hyperlink ref="L21" location="'Urakkatuntikirja TT3-10'!A1" display="TT3-10" xr:uid="{00000000-0004-0000-2000-000009000000}"/>
    <hyperlink ref="K22" r:id="rId1" location="'Urakka%20TT3%20yhteensä'!A1" xr:uid="{00000000-0004-0000-2000-00000A000000}"/>
    <hyperlink ref="K24" location="Etusivu!A1" display="Etusivulle" xr:uid="{00000000-0004-0000-2000-00000B000000}"/>
    <hyperlink ref="K26" r:id="rId2" location="Urakanjakotaulukko!A1" xr:uid="{00000000-0004-0000-2000-00000C000000}"/>
    <hyperlink ref="K28" r:id="rId3" location="'Tilinauha%20TT3'!A1" xr:uid="{00000000-0004-0000-2000-00000D000000}"/>
    <hyperlink ref="K22:L22" location="'Urakka TT3 yhteensä'!A1" display="TT3 yhteensä" xr:uid="{00000000-0004-0000-2000-00000E000000}"/>
    <hyperlink ref="K26:M26" location="Urakanjakotaulukko!A1" display="Urakanjakotaulukko" xr:uid="{00000000-0004-0000-2000-00000F000000}"/>
    <hyperlink ref="K28:L28" location="'Tilinauha TT3'!A1" display="Tilinauha TT3" xr:uid="{00000000-0004-0000-20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ul34"/>
  <dimension ref="B2:P28"/>
  <sheetViews>
    <sheetView workbookViewId="0">
      <selection activeCell="H22" sqref="H22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7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322</v>
      </c>
    </row>
    <row r="16" spans="2:16" x14ac:dyDescent="0.2">
      <c r="B16" s="36"/>
      <c r="H16" s="29"/>
      <c r="I16" s="57"/>
      <c r="J16" s="6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323</v>
      </c>
      <c r="L17" s="58" t="s">
        <v>324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325</v>
      </c>
      <c r="L18" s="58" t="s">
        <v>326</v>
      </c>
    </row>
    <row r="19" spans="2:13" x14ac:dyDescent="0.2">
      <c r="B19" s="36"/>
      <c r="H19" s="29"/>
      <c r="I19" s="26"/>
      <c r="J19" s="6"/>
      <c r="K19" s="59" t="s">
        <v>327</v>
      </c>
      <c r="L19" s="58" t="s">
        <v>328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329</v>
      </c>
      <c r="L20" s="58" t="s">
        <v>330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30"/>
      <c r="K21" s="59" t="s">
        <v>331</v>
      </c>
      <c r="L21" s="58" t="s">
        <v>332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333</v>
      </c>
      <c r="L22" s="445"/>
    </row>
    <row r="23" spans="2:13" ht="15.75" x14ac:dyDescent="0.25">
      <c r="B23" s="60"/>
      <c r="C23" s="6"/>
      <c r="D23" s="6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25</v>
      </c>
      <c r="L28" s="445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2100-000000000000}"/>
    <hyperlink ref="L17" location="'Urakkatuntikirja TT3-6'!A1" display="TT3-6" xr:uid="{00000000-0004-0000-2100-000001000000}"/>
    <hyperlink ref="K18" location="'Urakkatuntikirja TT3-2'!A1" display="TT3-2" xr:uid="{00000000-0004-0000-2100-000002000000}"/>
    <hyperlink ref="L18" location="'Urakkatuntikirja TT3-7'!A1" display="TT3-7" xr:uid="{00000000-0004-0000-2100-000003000000}"/>
    <hyperlink ref="K19" location="'Urakkatuntikirja TT3-3'!A1" display="TT3-3" xr:uid="{00000000-0004-0000-2100-000004000000}"/>
    <hyperlink ref="L19" location="'Urakkatuntikirja TT3-8'!A1" display="TT3-8" xr:uid="{00000000-0004-0000-2100-000005000000}"/>
    <hyperlink ref="K20" location="'Urakkatuntikirja TT3-4'!A1" display="TT3-4" xr:uid="{00000000-0004-0000-2100-000006000000}"/>
    <hyperlink ref="L20" location="'Urakkatuntikirja TT3-9'!A1" display="TT3-9" xr:uid="{00000000-0004-0000-2100-000007000000}"/>
    <hyperlink ref="K21" location="'Urakkatuntikirja TT3-5'!A1" display="TT3-5" xr:uid="{00000000-0004-0000-2100-000008000000}"/>
    <hyperlink ref="L21" location="'Urakkatuntikirja TT3-10'!A1" display="TT3-10" xr:uid="{00000000-0004-0000-2100-000009000000}"/>
    <hyperlink ref="K22" r:id="rId1" location="'Urakka%20TT3%20yhteensä'!A1" xr:uid="{00000000-0004-0000-2100-00000A000000}"/>
    <hyperlink ref="K24" location="Etusivu!A1" display="Etusivulle" xr:uid="{00000000-0004-0000-2100-00000B000000}"/>
    <hyperlink ref="K26" r:id="rId2" location="Urakanjakotaulukko!A1" xr:uid="{00000000-0004-0000-2100-00000C000000}"/>
    <hyperlink ref="K28" r:id="rId3" location="'Tilinauha%20TT3'!A1" xr:uid="{00000000-0004-0000-2100-00000D000000}"/>
    <hyperlink ref="K22:L22" location="'Urakka TT3 yhteensä'!A1" display="TT3 yhteensä" xr:uid="{00000000-0004-0000-2100-00000E000000}"/>
    <hyperlink ref="K26:M26" location="Urakanjakotaulukko!A1" display="Urakanjakotaulukko" xr:uid="{00000000-0004-0000-2100-00000F000000}"/>
    <hyperlink ref="K28:L28" location="'Tilinauha TT3'!A1" display="Tilinauha TT3" xr:uid="{00000000-0004-0000-21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ul35"/>
  <dimension ref="B2:P28"/>
  <sheetViews>
    <sheetView workbookViewId="0">
      <selection activeCell="K24" sqref="K24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8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30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322</v>
      </c>
    </row>
    <row r="16" spans="2:16" x14ac:dyDescent="0.2">
      <c r="B16" s="36"/>
      <c r="H16" s="29"/>
      <c r="I16" s="57"/>
      <c r="J16" s="6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323</v>
      </c>
      <c r="L17" s="58" t="s">
        <v>324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325</v>
      </c>
      <c r="L18" s="58" t="s">
        <v>326</v>
      </c>
    </row>
    <row r="19" spans="2:13" x14ac:dyDescent="0.2">
      <c r="B19" s="36"/>
      <c r="H19" s="29"/>
      <c r="I19" s="26"/>
      <c r="J19" s="6"/>
      <c r="K19" s="59" t="s">
        <v>327</v>
      </c>
      <c r="L19" s="58" t="s">
        <v>328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329</v>
      </c>
      <c r="L20" s="58" t="s">
        <v>330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331</v>
      </c>
      <c r="L21" s="58" t="s">
        <v>332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333</v>
      </c>
      <c r="L22" s="445"/>
    </row>
    <row r="23" spans="2:13" ht="15.75" x14ac:dyDescent="0.25">
      <c r="B23" s="60"/>
      <c r="C23" s="6"/>
      <c r="D23" s="6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30"/>
      <c r="F24" s="30"/>
      <c r="G24" s="29"/>
      <c r="H24" s="30"/>
      <c r="I24" s="105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25</v>
      </c>
      <c r="L28" s="445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2200-000000000000}"/>
    <hyperlink ref="L17" location="'Urakkatuntikirja TT3-6'!A1" display="TT3-6" xr:uid="{00000000-0004-0000-2200-000001000000}"/>
    <hyperlink ref="K18" location="'Urakkatuntikirja TT3-2'!A1" display="TT3-2" xr:uid="{00000000-0004-0000-2200-000002000000}"/>
    <hyperlink ref="L18" location="'Urakkatuntikirja TT3-7'!A1" display="TT3-7" xr:uid="{00000000-0004-0000-2200-000003000000}"/>
    <hyperlink ref="K19" location="'Urakkatuntikirja TT3-3'!A1" display="TT3-3" xr:uid="{00000000-0004-0000-2200-000004000000}"/>
    <hyperlink ref="L19" location="'Urakkatuntikirja TT3-8'!A1" display="TT3-8" xr:uid="{00000000-0004-0000-2200-000005000000}"/>
    <hyperlink ref="K20" location="'Urakkatuntikirja TT3-4'!A1" display="TT3-4" xr:uid="{00000000-0004-0000-2200-000006000000}"/>
    <hyperlink ref="L20" location="'Urakkatuntikirja TT3-9'!A1" display="TT3-9" xr:uid="{00000000-0004-0000-2200-000007000000}"/>
    <hyperlink ref="K21" location="'Urakkatuntikirja TT3-5'!A1" display="TT3-5" xr:uid="{00000000-0004-0000-2200-000008000000}"/>
    <hyperlink ref="L21" location="'Urakkatuntikirja TT3-10'!A1" display="TT3-10" xr:uid="{00000000-0004-0000-2200-000009000000}"/>
    <hyperlink ref="K22" r:id="rId1" location="'Urakka%20TT3%20yhteensä'!A1" xr:uid="{00000000-0004-0000-2200-00000A000000}"/>
    <hyperlink ref="K24" location="Etusivu!A1" display="Etusivulle" xr:uid="{00000000-0004-0000-2200-00000B000000}"/>
    <hyperlink ref="K26" r:id="rId2" location="Urakanjakotaulukko!A1" xr:uid="{00000000-0004-0000-2200-00000C000000}"/>
    <hyperlink ref="K28" r:id="rId3" location="'Tilinauha%20TT3'!A1" xr:uid="{00000000-0004-0000-2200-00000D000000}"/>
    <hyperlink ref="K22:L22" location="'Urakka TT3 yhteensä'!A1" display="TT3 yhteensä" xr:uid="{00000000-0004-0000-2200-00000E000000}"/>
    <hyperlink ref="K26:M26" location="Urakanjakotaulukko!A1" display="Urakanjakotaulukko" xr:uid="{00000000-0004-0000-2200-00000F000000}"/>
    <hyperlink ref="K28:L28" location="'Tilinauha TT3'!A1" display="Tilinauha TT3" xr:uid="{00000000-0004-0000-22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ul36"/>
  <dimension ref="B2:P28"/>
  <sheetViews>
    <sheetView workbookViewId="0">
      <selection activeCell="H10" sqref="H10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9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30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322</v>
      </c>
    </row>
    <row r="16" spans="2:16" x14ac:dyDescent="0.2">
      <c r="B16" s="36"/>
      <c r="H16" s="29"/>
      <c r="I16" s="57"/>
      <c r="J16" s="6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323</v>
      </c>
      <c r="L17" s="58" t="s">
        <v>324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325</v>
      </c>
      <c r="L18" s="58" t="s">
        <v>326</v>
      </c>
    </row>
    <row r="19" spans="2:13" x14ac:dyDescent="0.2">
      <c r="B19" s="36"/>
      <c r="H19" s="29"/>
      <c r="I19" s="26"/>
      <c r="J19" s="6"/>
      <c r="K19" s="59" t="s">
        <v>327</v>
      </c>
      <c r="L19" s="58" t="s">
        <v>328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329</v>
      </c>
      <c r="L20" s="58" t="s">
        <v>330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331</v>
      </c>
      <c r="L21" s="58" t="s">
        <v>332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45" t="s">
        <v>333</v>
      </c>
      <c r="L22" s="445"/>
    </row>
    <row r="23" spans="2:13" ht="15.75" x14ac:dyDescent="0.25">
      <c r="B23" s="60"/>
      <c r="C23" s="6"/>
      <c r="D23" s="6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25</v>
      </c>
      <c r="L28" s="445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2300-000000000000}"/>
    <hyperlink ref="L17" location="'Urakkatuntikirja TT3-6'!A1" display="TT3-6" xr:uid="{00000000-0004-0000-2300-000001000000}"/>
    <hyperlink ref="K18" location="'Urakkatuntikirja TT3-2'!A1" display="TT3-2" xr:uid="{00000000-0004-0000-2300-000002000000}"/>
    <hyperlink ref="L18" location="'Urakkatuntikirja TT3-7'!A1" display="TT3-7" xr:uid="{00000000-0004-0000-2300-000003000000}"/>
    <hyperlink ref="K19" location="'Urakkatuntikirja TT3-3'!A1" display="TT3-3" xr:uid="{00000000-0004-0000-2300-000004000000}"/>
    <hyperlink ref="L19" location="'Urakkatuntikirja TT3-8'!A1" display="TT3-8" xr:uid="{00000000-0004-0000-2300-000005000000}"/>
    <hyperlink ref="K20" location="'Urakkatuntikirja TT3-4'!A1" display="TT3-4" xr:uid="{00000000-0004-0000-2300-000006000000}"/>
    <hyperlink ref="L20" location="'Urakkatuntikirja TT3-9'!A1" display="TT3-9" xr:uid="{00000000-0004-0000-2300-000007000000}"/>
    <hyperlink ref="K21" location="'Urakkatuntikirja TT3-5'!A1" display="TT3-5" xr:uid="{00000000-0004-0000-2300-000008000000}"/>
    <hyperlink ref="L21" location="'Urakkatuntikirja TT3-10'!A1" display="TT3-10" xr:uid="{00000000-0004-0000-2300-000009000000}"/>
    <hyperlink ref="K22" r:id="rId1" location="'Urakka%20TT3%20yhteensä'!A1" xr:uid="{00000000-0004-0000-2300-00000A000000}"/>
    <hyperlink ref="K24" location="Etusivu!A1" display="Etusivulle" xr:uid="{00000000-0004-0000-2300-00000B000000}"/>
    <hyperlink ref="K26" r:id="rId2" location="Urakanjakotaulukko!A1" xr:uid="{00000000-0004-0000-2300-00000C000000}"/>
    <hyperlink ref="K28" r:id="rId3" location="'Tilinauha%20TT3'!A1" xr:uid="{00000000-0004-0000-2300-00000D000000}"/>
    <hyperlink ref="K22:L22" location="'Urakka TT3 yhteensä'!A1" display="TT3 yhteensä" xr:uid="{00000000-0004-0000-2300-00000E000000}"/>
    <hyperlink ref="K26:M26" location="Urakanjakotaulukko!A1" display="Urakanjakotaulukko" xr:uid="{00000000-0004-0000-2300-00000F000000}"/>
    <hyperlink ref="K28:L28" location="'Tilinauha TT3'!A1" display="Tilinauha TT3" xr:uid="{00000000-0004-0000-23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ul37"/>
  <dimension ref="B2:P28"/>
  <sheetViews>
    <sheetView workbookViewId="0">
      <selection activeCell="H21" sqref="H21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10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3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322</v>
      </c>
    </row>
    <row r="16" spans="2:16" x14ac:dyDescent="0.2">
      <c r="B16" s="36"/>
      <c r="H16" s="29"/>
      <c r="I16" s="57"/>
      <c r="J16" s="6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9" t="s">
        <v>323</v>
      </c>
      <c r="L17" s="58" t="s">
        <v>324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9" t="s">
        <v>325</v>
      </c>
      <c r="L18" s="58" t="s">
        <v>326</v>
      </c>
    </row>
    <row r="19" spans="2:13" x14ac:dyDescent="0.2">
      <c r="B19" s="36"/>
      <c r="H19" s="29"/>
      <c r="I19" s="26"/>
      <c r="J19" s="6"/>
      <c r="K19" s="59" t="s">
        <v>327</v>
      </c>
      <c r="L19" s="58" t="s">
        <v>328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9" t="s">
        <v>329</v>
      </c>
      <c r="L20" s="58" t="s">
        <v>330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331</v>
      </c>
      <c r="L21" s="58" t="s">
        <v>332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30"/>
      <c r="K22" s="445" t="s">
        <v>333</v>
      </c>
      <c r="L22" s="445"/>
    </row>
    <row r="23" spans="2:13" ht="15.75" x14ac:dyDescent="0.25">
      <c r="B23" s="60"/>
      <c r="C23" s="6"/>
      <c r="D23" s="6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59" t="s">
        <v>238</v>
      </c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  <c r="K26" s="445" t="s">
        <v>17</v>
      </c>
      <c r="L26" s="445"/>
      <c r="M26" s="445"/>
    </row>
    <row r="27" spans="2:13" x14ac:dyDescent="0.2">
      <c r="B27" s="65"/>
      <c r="I27" s="66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45" t="s">
        <v>25</v>
      </c>
      <c r="L28" s="445"/>
    </row>
  </sheetData>
  <sheetProtection sheet="1" objects="1" scenarios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3-1'!A1" display="TT3-1" xr:uid="{00000000-0004-0000-2400-000000000000}"/>
    <hyperlink ref="L17" location="'Urakkatuntikirja TT3-6'!A1" display="TT3-6" xr:uid="{00000000-0004-0000-2400-000001000000}"/>
    <hyperlink ref="K18" location="'Urakkatuntikirja TT3-2'!A1" display="TT3-2" xr:uid="{00000000-0004-0000-2400-000002000000}"/>
    <hyperlink ref="L18" location="'Urakkatuntikirja TT3-7'!A1" display="TT3-7" xr:uid="{00000000-0004-0000-2400-000003000000}"/>
    <hyperlink ref="K19" location="'Urakkatuntikirja TT3-3'!A1" display="TT3-3" xr:uid="{00000000-0004-0000-2400-000004000000}"/>
    <hyperlink ref="L19" location="'Urakkatuntikirja TT3-8'!A1" display="TT3-8" xr:uid="{00000000-0004-0000-2400-000005000000}"/>
    <hyperlink ref="K20" location="'Urakkatuntikirja TT3-4'!A1" display="TT3-4" xr:uid="{00000000-0004-0000-2400-000006000000}"/>
    <hyperlink ref="L20" location="'Urakkatuntikirja TT3-9'!A1" display="TT3-9" xr:uid="{00000000-0004-0000-2400-000007000000}"/>
    <hyperlink ref="K21" location="'Urakkatuntikirja TT3-5'!A1" display="TT3-5" xr:uid="{00000000-0004-0000-2400-000008000000}"/>
    <hyperlink ref="L21" location="'Urakkatuntikirja TT3-10'!A1" display="TT3-10" xr:uid="{00000000-0004-0000-2400-000009000000}"/>
    <hyperlink ref="K22" r:id="rId1" location="'Urakka%20TT3%20yhteensä'!A1" xr:uid="{00000000-0004-0000-2400-00000A000000}"/>
    <hyperlink ref="K24" location="Etusivu!A1" display="Etusivulle" xr:uid="{00000000-0004-0000-2400-00000B000000}"/>
    <hyperlink ref="K26" r:id="rId2" location="Urakanjakotaulukko!A1" xr:uid="{00000000-0004-0000-2400-00000C000000}"/>
    <hyperlink ref="K28" r:id="rId3" location="'Tilinauha%20TT3'!A1" xr:uid="{00000000-0004-0000-2400-00000D000000}"/>
    <hyperlink ref="K22:L22" location="'Urakka TT3 yhteensä'!A1" display="TT3 yhteensä" xr:uid="{00000000-0004-0000-2400-00000E000000}"/>
    <hyperlink ref="K26:M26" location="Urakanjakotaulukko!A1" display="Urakanjakotaulukko" xr:uid="{00000000-0004-0000-2400-00000F000000}"/>
    <hyperlink ref="K28:L28" location="'Tilinauha TT3'!A1" display="Tilinauha TT3" xr:uid="{00000000-0004-0000-24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M23"/>
  <sheetViews>
    <sheetView workbookViewId="0">
      <selection activeCell="I16" sqref="I16"/>
    </sheetView>
  </sheetViews>
  <sheetFormatPr defaultColWidth="9.140625" defaultRowHeight="15" x14ac:dyDescent="0.2"/>
  <cols>
    <col min="1" max="3" width="9.140625" style="203"/>
    <col min="4" max="4" width="10.28515625" style="203" bestFit="1" customWidth="1"/>
    <col min="5" max="16384" width="9.140625" style="203"/>
  </cols>
  <sheetData>
    <row r="1" spans="1:13" x14ac:dyDescent="0.2">
      <c r="A1" s="203">
        <v>14</v>
      </c>
    </row>
    <row r="3" spans="1:13" s="213" customFormat="1" ht="15.75" x14ac:dyDescent="0.25">
      <c r="B3" s="216" t="s">
        <v>240</v>
      </c>
      <c r="C3" s="217"/>
      <c r="D3" s="217"/>
      <c r="E3" s="217"/>
      <c r="F3" s="217"/>
      <c r="G3" s="217"/>
      <c r="H3" s="217"/>
      <c r="I3" s="217"/>
      <c r="J3" s="217"/>
      <c r="K3" s="217"/>
      <c r="L3" s="218"/>
    </row>
    <row r="4" spans="1:13" s="213" customFormat="1" x14ac:dyDescent="0.2"/>
    <row r="5" spans="1:13" s="213" customFormat="1" x14ac:dyDescent="0.2">
      <c r="B5" s="210"/>
      <c r="C5" s="211"/>
      <c r="D5" s="211"/>
      <c r="E5" s="211"/>
      <c r="F5" s="211"/>
      <c r="G5" s="211"/>
      <c r="H5" s="402"/>
      <c r="I5" s="402"/>
      <c r="J5" s="402"/>
      <c r="K5" s="402"/>
      <c r="L5" s="402"/>
      <c r="M5" s="402"/>
    </row>
    <row r="6" spans="1:13" s="213" customFormat="1" ht="18" x14ac:dyDescent="0.25">
      <c r="B6" s="435" t="s">
        <v>241</v>
      </c>
      <c r="C6" s="435"/>
      <c r="E6" s="176" t="s">
        <v>249</v>
      </c>
      <c r="G6" s="409"/>
      <c r="H6" s="440"/>
      <c r="I6" s="440"/>
      <c r="J6" s="402"/>
      <c r="K6" s="402"/>
      <c r="L6" s="402"/>
      <c r="M6" s="402"/>
    </row>
    <row r="7" spans="1:13" s="213" customFormat="1" x14ac:dyDescent="0.2">
      <c r="B7" s="215"/>
      <c r="G7" s="409"/>
      <c r="H7" s="402"/>
      <c r="I7" s="402"/>
      <c r="J7" s="402"/>
      <c r="K7" s="402"/>
      <c r="L7" s="402"/>
      <c r="M7" s="402"/>
    </row>
    <row r="8" spans="1:13" x14ac:dyDescent="0.2">
      <c r="B8" s="215" t="s">
        <v>244</v>
      </c>
      <c r="C8" s="410"/>
      <c r="D8" s="411"/>
      <c r="E8" s="412"/>
      <c r="F8" s="412"/>
      <c r="G8" s="407"/>
      <c r="H8" s="402"/>
      <c r="I8" s="408"/>
      <c r="J8" s="408"/>
      <c r="K8" s="408"/>
      <c r="L8" s="408"/>
      <c r="M8" s="399"/>
    </row>
    <row r="9" spans="1:13" x14ac:dyDescent="0.2">
      <c r="A9" s="407"/>
      <c r="B9" s="402"/>
      <c r="C9" s="403"/>
      <c r="D9" s="403"/>
      <c r="E9" s="403"/>
      <c r="F9" s="403"/>
      <c r="G9" s="407"/>
      <c r="H9" s="402"/>
      <c r="I9" s="408"/>
      <c r="J9" s="408"/>
      <c r="K9" s="408"/>
      <c r="L9" s="408"/>
      <c r="M9" s="399"/>
    </row>
    <row r="10" spans="1:13" x14ac:dyDescent="0.2">
      <c r="A10" s="407"/>
      <c r="B10" s="402"/>
      <c r="C10" s="399"/>
      <c r="D10" s="403"/>
      <c r="E10" s="403"/>
      <c r="F10" s="403"/>
      <c r="G10" s="407"/>
      <c r="H10" s="402"/>
      <c r="I10" s="399"/>
      <c r="J10" s="408"/>
      <c r="K10" s="408"/>
      <c r="L10" s="408"/>
      <c r="M10" s="399"/>
    </row>
    <row r="11" spans="1:13" x14ac:dyDescent="0.2">
      <c r="A11" s="407"/>
      <c r="B11" s="402"/>
      <c r="C11" s="399"/>
      <c r="D11" s="403"/>
      <c r="E11" s="403"/>
      <c r="F11" s="403"/>
      <c r="G11" s="407"/>
      <c r="H11" s="402"/>
      <c r="I11" s="399"/>
      <c r="J11" s="408"/>
      <c r="K11" s="408"/>
      <c r="L11" s="408"/>
      <c r="M11" s="399"/>
    </row>
    <row r="12" spans="1:13" x14ac:dyDescent="0.2">
      <c r="A12" s="407"/>
      <c r="B12" s="399"/>
      <c r="C12" s="399"/>
      <c r="D12" s="399"/>
      <c r="E12" s="399"/>
      <c r="F12" s="399"/>
      <c r="G12" s="407"/>
      <c r="H12" s="399"/>
      <c r="I12" s="399"/>
      <c r="J12" s="399"/>
      <c r="K12" s="399"/>
      <c r="L12" s="399"/>
      <c r="M12" s="399"/>
    </row>
    <row r="13" spans="1:13" x14ac:dyDescent="0.2">
      <c r="A13" s="407"/>
      <c r="B13" s="402"/>
      <c r="C13" s="399"/>
      <c r="D13" s="403"/>
      <c r="E13" s="405"/>
      <c r="F13" s="399"/>
      <c r="G13" s="407"/>
      <c r="H13" s="399"/>
      <c r="I13" s="399"/>
      <c r="J13" s="399"/>
      <c r="K13" s="399"/>
      <c r="L13" s="399"/>
      <c r="M13" s="399"/>
    </row>
    <row r="14" spans="1:13" x14ac:dyDescent="0.2">
      <c r="A14" s="407"/>
      <c r="B14" s="399"/>
      <c r="C14" s="399"/>
      <c r="D14" s="399"/>
      <c r="E14" s="399"/>
      <c r="F14" s="399"/>
      <c r="G14" s="407"/>
    </row>
    <row r="15" spans="1:13" x14ac:dyDescent="0.2">
      <c r="A15" s="407"/>
      <c r="B15" s="441" t="s">
        <v>247</v>
      </c>
      <c r="C15" s="437"/>
      <c r="D15" s="437"/>
      <c r="E15" s="406"/>
      <c r="G15" s="407"/>
    </row>
    <row r="16" spans="1:13" x14ac:dyDescent="0.2">
      <c r="A16" s="407"/>
      <c r="B16" s="442"/>
      <c r="C16" s="438"/>
      <c r="D16" s="438"/>
      <c r="G16" s="204"/>
      <c r="I16" s="219" t="s">
        <v>239</v>
      </c>
    </row>
    <row r="17" spans="1:11" x14ac:dyDescent="0.2">
      <c r="A17" s="407"/>
      <c r="B17" s="441" t="s">
        <v>248</v>
      </c>
      <c r="C17" s="437"/>
      <c r="D17" s="437"/>
      <c r="E17" s="206"/>
      <c r="G17" s="204"/>
    </row>
    <row r="18" spans="1:11" x14ac:dyDescent="0.2">
      <c r="A18" s="407"/>
      <c r="G18" s="204"/>
      <c r="I18" s="439"/>
      <c r="J18" s="439"/>
    </row>
    <row r="19" spans="1:11" x14ac:dyDescent="0.2">
      <c r="A19" s="407"/>
      <c r="B19" s="402"/>
      <c r="C19" s="399"/>
      <c r="D19" s="399"/>
      <c r="E19" s="400"/>
      <c r="G19" s="204"/>
    </row>
    <row r="20" spans="1:11" x14ac:dyDescent="0.2">
      <c r="A20" s="407"/>
      <c r="B20" s="402"/>
      <c r="C20" s="399"/>
      <c r="D20" s="400"/>
      <c r="E20" s="399"/>
      <c r="G20" s="204"/>
      <c r="I20" s="434" t="s">
        <v>17</v>
      </c>
      <c r="J20" s="434"/>
      <c r="K20" s="434"/>
    </row>
    <row r="21" spans="1:11" x14ac:dyDescent="0.2">
      <c r="A21" s="407"/>
      <c r="B21" s="402"/>
      <c r="C21" s="401"/>
      <c r="D21" s="402"/>
      <c r="E21" s="399"/>
      <c r="G21" s="204"/>
    </row>
    <row r="22" spans="1:11" x14ac:dyDescent="0.2">
      <c r="A22" s="407"/>
      <c r="B22" s="402"/>
      <c r="C22" s="403"/>
      <c r="D22" s="402"/>
      <c r="E22" s="399"/>
      <c r="G22" s="204"/>
    </row>
    <row r="23" spans="1:11" x14ac:dyDescent="0.2">
      <c r="A23" s="407"/>
      <c r="B23" s="207"/>
      <c r="C23" s="207"/>
      <c r="D23" s="207"/>
      <c r="E23" s="207"/>
      <c r="F23" s="207"/>
      <c r="G23" s="208"/>
    </row>
  </sheetData>
  <sheetProtection password="A274" sheet="1" objects="1" scenarios="1"/>
  <mergeCells count="7">
    <mergeCell ref="I20:K20"/>
    <mergeCell ref="B6:C6"/>
    <mergeCell ref="H6:I6"/>
    <mergeCell ref="B15:D15"/>
    <mergeCell ref="B16:D16"/>
    <mergeCell ref="B17:D17"/>
    <mergeCell ref="I18:J18"/>
  </mergeCells>
  <hyperlinks>
    <hyperlink ref="I16" location="Etusivu!A1" display="Etusivu" xr:uid="{00000000-0004-0000-0300-000000000000}"/>
    <hyperlink ref="I20" r:id="rId1" location="Urakanjakotaulukko!A1" xr:uid="{00000000-0004-0000-0300-000001000000}"/>
    <hyperlink ref="I20:K20" location="Urakanjakotaulukko!A1" display="Urakanjakotaulukko" xr:uid="{00000000-0004-0000-0300-000002000000}"/>
  </hyperlinks>
  <pageMargins left="0.75" right="0.75" top="1" bottom="1" header="0.51180555555555562" footer="0.51180555555555562"/>
  <pageSetup paperSize="9" firstPageNumber="0" orientation="portrait" horizontalDpi="300" verticalDpi="300" r:id="rId2"/>
  <headerFooter alignWithMargins="0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ul38"/>
  <dimension ref="A1:L43"/>
  <sheetViews>
    <sheetView workbookViewId="0">
      <selection activeCell="I32" sqref="I32"/>
    </sheetView>
  </sheetViews>
  <sheetFormatPr defaultColWidth="9.140625" defaultRowHeight="15" x14ac:dyDescent="0.2"/>
  <cols>
    <col min="1" max="1" width="21.7109375" style="1" customWidth="1"/>
    <col min="2" max="2" width="9.5703125" style="1" customWidth="1"/>
    <col min="3" max="3" width="10.5703125" style="1" customWidth="1"/>
    <col min="4" max="4" width="9.140625" style="1"/>
    <col min="5" max="5" width="8.28515625" style="1" customWidth="1"/>
    <col min="6" max="6" width="10" style="1" customWidth="1"/>
    <col min="7" max="7" width="9.140625" style="1"/>
    <col min="8" max="8" width="8.7109375" style="1" customWidth="1"/>
    <col min="9" max="9" width="8.85546875" style="1" customWidth="1"/>
    <col min="10" max="10" width="8.5703125" style="1" customWidth="1"/>
    <col min="11" max="11" width="9.85546875" style="1" customWidth="1"/>
    <col min="12" max="12" width="12.140625" style="1" customWidth="1"/>
    <col min="13" max="16384" width="9.140625" style="1"/>
  </cols>
  <sheetData>
    <row r="1" spans="1:12" s="29" customFormat="1" x14ac:dyDescent="0.2"/>
    <row r="2" spans="1:12" s="29" customFormat="1" ht="15.75" x14ac:dyDescent="0.2">
      <c r="A2" s="30"/>
      <c r="B2" s="229" t="s">
        <v>297</v>
      </c>
      <c r="C2" s="229"/>
      <c r="D2" s="229"/>
      <c r="E2" s="229"/>
      <c r="F2" s="229"/>
      <c r="G2" s="13"/>
      <c r="H2" s="13"/>
      <c r="I2" s="30"/>
      <c r="J2" s="30"/>
      <c r="K2" s="30"/>
      <c r="L2" s="30"/>
    </row>
    <row r="3" spans="1:12" s="29" customFormat="1" ht="15.75" x14ac:dyDescent="0.25">
      <c r="A3" s="30"/>
      <c r="B3" s="13"/>
      <c r="C3" s="12"/>
      <c r="D3" s="13"/>
      <c r="E3" s="13"/>
      <c r="F3" s="13"/>
      <c r="G3" s="13"/>
      <c r="H3" s="12"/>
      <c r="I3" s="30"/>
      <c r="J3" s="30"/>
      <c r="K3" s="30"/>
      <c r="L3" s="30"/>
    </row>
    <row r="4" spans="1:12" s="29" customFormat="1" x14ac:dyDescent="0.2">
      <c r="A4" s="13" t="s">
        <v>243</v>
      </c>
      <c r="B4" s="30"/>
      <c r="G4" s="30"/>
      <c r="H4" s="76"/>
      <c r="I4" s="30"/>
      <c r="J4" s="30"/>
      <c r="K4" s="30"/>
      <c r="L4" s="30"/>
    </row>
    <row r="5" spans="1:12" s="29" customFormat="1" ht="15.75" x14ac:dyDescent="0.25">
      <c r="A5" s="74" t="s">
        <v>245</v>
      </c>
      <c r="B5" s="75">
        <f>'Urakkatuntikirja TT3-1'!D6</f>
        <v>0</v>
      </c>
      <c r="C5" s="106"/>
      <c r="D5" s="106"/>
      <c r="E5" s="106"/>
      <c r="F5" s="106"/>
      <c r="G5" s="76"/>
      <c r="H5" s="107"/>
      <c r="I5" s="30"/>
      <c r="J5" s="30"/>
      <c r="K5" s="30"/>
      <c r="L5" s="30"/>
    </row>
    <row r="6" spans="1:12" s="29" customFormat="1" ht="15.75" x14ac:dyDescent="0.25">
      <c r="A6" s="12" t="s">
        <v>261</v>
      </c>
      <c r="B6" s="78">
        <v>3</v>
      </c>
      <c r="G6" s="30"/>
      <c r="H6" s="13"/>
      <c r="I6" s="30"/>
      <c r="J6" s="30"/>
      <c r="K6" s="30"/>
      <c r="L6" s="30"/>
    </row>
    <row r="7" spans="1:12" s="29" customFormat="1" x14ac:dyDescent="0.2">
      <c r="A7" s="13"/>
      <c r="B7" s="30"/>
      <c r="G7" s="30"/>
      <c r="H7" s="13"/>
      <c r="I7" s="30"/>
      <c r="J7" s="30"/>
      <c r="K7" s="30"/>
      <c r="L7" s="30"/>
    </row>
    <row r="8" spans="1:12" s="230" customFormat="1" ht="15.75" x14ac:dyDescent="0.25">
      <c r="A8" s="79" t="s">
        <v>298</v>
      </c>
      <c r="B8" s="80" t="s">
        <v>299</v>
      </c>
      <c r="C8" s="80" t="s">
        <v>300</v>
      </c>
      <c r="D8" s="80">
        <v>3</v>
      </c>
      <c r="E8" s="80">
        <v>4</v>
      </c>
      <c r="F8" s="80">
        <v>5</v>
      </c>
      <c r="G8" s="80">
        <v>6</v>
      </c>
      <c r="H8" s="80">
        <v>7</v>
      </c>
      <c r="I8" s="80">
        <v>8</v>
      </c>
      <c r="J8" s="80">
        <v>9</v>
      </c>
      <c r="K8" s="80">
        <v>10</v>
      </c>
      <c r="L8" s="80" t="s">
        <v>301</v>
      </c>
    </row>
    <row r="9" spans="1:12" s="169" customFormat="1" ht="15.75" x14ac:dyDescent="0.25">
      <c r="A9" s="12" t="s">
        <v>302</v>
      </c>
      <c r="B9" s="81">
        <f>'Urakkatuntikirja TT3-1'!H10+'Urakkatuntikirja TT3-1'!H17</f>
        <v>0</v>
      </c>
      <c r="C9" s="81">
        <f>'Urakkatuntikirja TT3-2'!H10+'Urakkatuntikirja TT3-2'!H17</f>
        <v>0</v>
      </c>
      <c r="D9" s="81">
        <f>'Urakkatuntikirja TT3-3'!H10+'Urakkatuntikirja TT3-3'!H17</f>
        <v>0</v>
      </c>
      <c r="E9" s="81">
        <f>'Urakkatuntikirja TT3-4'!H10+'Urakkatuntikirja TT3-4'!H17</f>
        <v>0</v>
      </c>
      <c r="F9" s="81">
        <f>'Urakkatuntikirja TT3-5'!H10+'Urakkatuntikirja TT3-5'!H17</f>
        <v>0</v>
      </c>
      <c r="G9" s="81">
        <f>'Urakkatuntikirja TT3-6'!H10+'Urakkatuntikirja TT3-6'!H17</f>
        <v>0</v>
      </c>
      <c r="H9" s="81">
        <f>'Urakkatuntikirja TT3-7'!H10+'Urakkatuntikirja TT3-7'!H17</f>
        <v>0</v>
      </c>
      <c r="I9" s="82">
        <f>'Urakkatuntikirja TT3-8'!H10+'Urakkatuntikirja TT3-8'!H17</f>
        <v>0</v>
      </c>
      <c r="J9" s="82">
        <f>'Urakkatuntikirja TT3-9'!H10+'Urakkatuntikirja TT3-9'!H17</f>
        <v>0</v>
      </c>
      <c r="K9" s="82">
        <f>'Urakkatuntikirja TT3-10'!H10+'Urakkatuntikirja TT3-10'!H17</f>
        <v>0</v>
      </c>
      <c r="L9" s="83">
        <f>SUM(B9:K9)</f>
        <v>0</v>
      </c>
    </row>
    <row r="10" spans="1:12" s="169" customFormat="1" ht="15.75" x14ac:dyDescent="0.25">
      <c r="A10" s="12" t="s">
        <v>303</v>
      </c>
      <c r="B10" s="84">
        <f>'Urakkatuntikirja TT3-1'!H11+'Urakkatuntikirja TT3-1'!H18</f>
        <v>0</v>
      </c>
      <c r="C10" s="84">
        <f>'Urakkatuntikirja TT3-2'!H11+'Urakkatuntikirja TT3-2'!H18</f>
        <v>0</v>
      </c>
      <c r="D10" s="84">
        <f>'Urakkatuntikirja TT3-3'!H11+'Urakkatuntikirja TT3-3'!H18</f>
        <v>0</v>
      </c>
      <c r="E10" s="84">
        <f>'Urakkatuntikirja TT3-4'!H11+'Urakkatuntikirja TT3-4'!H18</f>
        <v>0</v>
      </c>
      <c r="F10" s="84">
        <f>'Urakkatuntikirja TT3-5'!H11+'Urakkatuntikirja TT3-5'!H18</f>
        <v>0</v>
      </c>
      <c r="G10" s="84">
        <f>'Urakkatuntikirja TT3-6'!H11+'Urakkatuntikirja TT3-6'!H18</f>
        <v>0</v>
      </c>
      <c r="H10" s="84">
        <f>'Urakkatuntikirja TT3-7'!H11+'Urakkatuntikirja TT3-7'!H18</f>
        <v>0</v>
      </c>
      <c r="I10" s="84">
        <f>'Urakkatuntikirja TT3-8'!H11+'Urakkatuntikirja TT3-8'!H18</f>
        <v>0</v>
      </c>
      <c r="J10" s="84">
        <f>'Urakkatuntikirja TT3-9'!H11+'Urakkatuntikirja TT3-9'!H18</f>
        <v>0</v>
      </c>
      <c r="K10" s="84">
        <f>'Urakkatuntikirja TT3-10'!H11+'Urakkatuntikirja TT3-10'!H18</f>
        <v>0</v>
      </c>
      <c r="L10" s="83">
        <f>SUM(B10:K10)</f>
        <v>0</v>
      </c>
    </row>
    <row r="11" spans="1:12" s="169" customFormat="1" ht="15.75" x14ac:dyDescent="0.25">
      <c r="A11" s="12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3"/>
    </row>
    <row r="12" spans="1:12" s="29" customFormat="1" x14ac:dyDescent="0.2">
      <c r="A12" s="30" t="s">
        <v>304</v>
      </c>
      <c r="B12" s="81">
        <f>'Urakkatuntikirja TT3-1'!H13+'Urakkatuntikirja TT3-1'!H20</f>
        <v>0</v>
      </c>
      <c r="C12" s="81">
        <f>'Urakkatuntikirja TT3-2'!H13+'Urakkatuntikirja TT3-2'!H20</f>
        <v>0</v>
      </c>
      <c r="D12" s="81">
        <f>'Urakkatuntikirja TT3-3'!H13+'Urakkatuntikirja TT3-3'!H20</f>
        <v>0</v>
      </c>
      <c r="E12" s="81">
        <f>'Urakkatuntikirja TT3-4'!H13+'Urakkatuntikirja TT3-4'!H20</f>
        <v>0</v>
      </c>
      <c r="F12" s="81">
        <f>'Urakkatuntikirja TT3-5'!H13+'Urakkatuntikirja TT3-5'!H20</f>
        <v>0</v>
      </c>
      <c r="G12" s="81">
        <f>'Urakkatuntikirja TT3-6'!H13+'Urakkatuntikirja TT3-6'!H20</f>
        <v>0</v>
      </c>
      <c r="H12" s="81">
        <f>'Urakkatuntikirja TT3-7'!H13+'Urakkatuntikirja TT3-7'!H20</f>
        <v>0</v>
      </c>
      <c r="I12" s="81">
        <f>'Urakkatuntikirja TT3-8'!H13+'Urakkatuntikirja TT3-8'!H20</f>
        <v>0</v>
      </c>
      <c r="J12" s="81">
        <f>'Urakkatuntikirja TT3-9'!H13+'Urakkatuntikirja TT3-9'!H20</f>
        <v>0</v>
      </c>
      <c r="K12" s="81">
        <f>'Urakkatuntikirja TT3-10'!H13+'Urakkatuntikirja TT3-10'!H20</f>
        <v>0</v>
      </c>
      <c r="L12" s="85">
        <f t="shared" ref="L12:L19" si="0">SUM(B12:K12)</f>
        <v>0</v>
      </c>
    </row>
    <row r="13" spans="1:12" s="29" customFormat="1" x14ac:dyDescent="0.2">
      <c r="A13" s="35" t="s">
        <v>277</v>
      </c>
      <c r="B13" s="86">
        <f>'Urakkatuntikirja TT3-1'!H14+'Urakkatuntikirja TT3-1'!H21</f>
        <v>0</v>
      </c>
      <c r="C13" s="86">
        <f>'Urakkatuntikirja TT3-2'!H14+'Urakkatuntikirja TT3-2'!H21</f>
        <v>0</v>
      </c>
      <c r="D13" s="86">
        <f>'Urakkatuntikirja TT3-3'!H14+'Urakkatuntikirja TT3-3'!H21</f>
        <v>0</v>
      </c>
      <c r="E13" s="86">
        <f>'Urakkatuntikirja TT3-4'!H16+'Urakkatuntikirja TT3-4'!H24</f>
        <v>0</v>
      </c>
      <c r="F13" s="86">
        <f>'Urakkatuntikirja TT3-5'!H14+'Urakkatuntikirja TT3-5'!H21</f>
        <v>0</v>
      </c>
      <c r="G13" s="87">
        <f>'Urakkatuntikirja TT3-6'!H14+'Urakkatuntikirja TT3-6'!H21</f>
        <v>0</v>
      </c>
      <c r="H13" s="86">
        <f>'Urakkatuntikirja TT3-7'!H14+'Urakkatuntikirja TT3-7'!H21</f>
        <v>0</v>
      </c>
      <c r="I13" s="86">
        <f>'Urakkatuntikirja TT3-8'!H14+'Urakkatuntikirja TT3-8'!H21</f>
        <v>0</v>
      </c>
      <c r="J13" s="86">
        <f>'Urakkatuntikirja TT3-9'!H14+'Urakkatuntikirja TT3-9'!H21</f>
        <v>0</v>
      </c>
      <c r="K13" s="86">
        <f>'Urakkatuntikirja TT3-10'!H14+'Urakkatuntikirja TT3-10'!H21</f>
        <v>0</v>
      </c>
      <c r="L13" s="88">
        <f t="shared" si="0"/>
        <v>0</v>
      </c>
    </row>
    <row r="14" spans="1:12" s="29" customFormat="1" x14ac:dyDescent="0.2">
      <c r="A14" s="30" t="s">
        <v>305</v>
      </c>
      <c r="B14" s="81">
        <f>B10+(1.5*B12)+(2*B13)+B9</f>
        <v>0</v>
      </c>
      <c r="C14" s="81">
        <f t="shared" ref="C14:K14" si="1">C10+(1.5*C12)+(2*C13)+C9</f>
        <v>0</v>
      </c>
      <c r="D14" s="81">
        <f t="shared" si="1"/>
        <v>0</v>
      </c>
      <c r="E14" s="81">
        <f t="shared" si="1"/>
        <v>0</v>
      </c>
      <c r="F14" s="81">
        <f t="shared" si="1"/>
        <v>0</v>
      </c>
      <c r="G14" s="81">
        <f t="shared" si="1"/>
        <v>0</v>
      </c>
      <c r="H14" s="81">
        <f t="shared" si="1"/>
        <v>0</v>
      </c>
      <c r="I14" s="81">
        <f t="shared" si="1"/>
        <v>0</v>
      </c>
      <c r="J14" s="81">
        <f t="shared" si="1"/>
        <v>0</v>
      </c>
      <c r="K14" s="81">
        <f t="shared" si="1"/>
        <v>0</v>
      </c>
      <c r="L14" s="85">
        <f>SUM(B14:K14)</f>
        <v>0</v>
      </c>
    </row>
    <row r="15" spans="1:12" s="29" customFormat="1" x14ac:dyDescent="0.2">
      <c r="A15" s="30"/>
      <c r="B15" s="81"/>
      <c r="C15" s="81"/>
      <c r="D15" s="81"/>
      <c r="E15" s="81"/>
      <c r="F15" s="81"/>
      <c r="G15" s="89"/>
      <c r="H15" s="81"/>
      <c r="I15" s="85"/>
      <c r="J15" s="85"/>
      <c r="K15" s="85"/>
      <c r="L15" s="85"/>
    </row>
    <row r="16" spans="1:12" s="29" customFormat="1" x14ac:dyDescent="0.2">
      <c r="A16" s="30" t="s">
        <v>306</v>
      </c>
      <c r="B16" s="90">
        <f>'Omat tiedot TT3'!$E$11</f>
        <v>0</v>
      </c>
      <c r="C16" s="90">
        <f>'Omat tiedot TT3'!$E$11</f>
        <v>0</v>
      </c>
      <c r="D16" s="90">
        <f>'Omat tiedot TT3'!$E$11</f>
        <v>0</v>
      </c>
      <c r="E16" s="90">
        <f>'Omat tiedot TT3'!$E$11</f>
        <v>0</v>
      </c>
      <c r="F16" s="90">
        <f>'Omat tiedot TT3'!$E$11</f>
        <v>0</v>
      </c>
      <c r="G16" s="90">
        <f>'Omat tiedot TT3'!$E$11</f>
        <v>0</v>
      </c>
      <c r="H16" s="90">
        <f>'Omat tiedot TT3'!$E$11</f>
        <v>0</v>
      </c>
      <c r="I16" s="90">
        <f>'Omat tiedot TT3'!$E$11</f>
        <v>0</v>
      </c>
      <c r="J16" s="90">
        <f>'Omat tiedot TT3'!$E$11</f>
        <v>0</v>
      </c>
      <c r="K16" s="90">
        <f>'Omat tiedot TT3'!$E$11</f>
        <v>0</v>
      </c>
      <c r="L16" s="83"/>
    </row>
    <row r="17" spans="1:12" s="29" customFormat="1" x14ac:dyDescent="0.2">
      <c r="A17" s="30" t="s">
        <v>307</v>
      </c>
      <c r="B17" s="90">
        <f>'Omat tiedot TT3'!$E$9</f>
        <v>0</v>
      </c>
      <c r="C17" s="90">
        <f>'Omat tiedot TT3'!$E$9</f>
        <v>0</v>
      </c>
      <c r="D17" s="90">
        <f>'Omat tiedot TT3'!$E$9</f>
        <v>0</v>
      </c>
      <c r="E17" s="90">
        <f>'Omat tiedot TT3'!$E$9</f>
        <v>0</v>
      </c>
      <c r="F17" s="90">
        <f>'Omat tiedot TT3'!$E$9</f>
        <v>0</v>
      </c>
      <c r="G17" s="90">
        <f>'Omat tiedot TT3'!$E$9</f>
        <v>0</v>
      </c>
      <c r="H17" s="90">
        <f>'Omat tiedot TT3'!$E$9</f>
        <v>0</v>
      </c>
      <c r="I17" s="90">
        <f>'Omat tiedot TT3'!$E$9</f>
        <v>0</v>
      </c>
      <c r="J17" s="90">
        <f>'Omat tiedot TT3'!$E$9</f>
        <v>0</v>
      </c>
      <c r="K17" s="90">
        <f>'Omat tiedot TT3'!$E$9</f>
        <v>0</v>
      </c>
      <c r="L17" s="83"/>
    </row>
    <row r="18" spans="1:12" s="29" customFormat="1" x14ac:dyDescent="0.2">
      <c r="A18" s="30" t="s">
        <v>308</v>
      </c>
      <c r="B18" s="81">
        <f>(B9*B16)+(B10*B17)+(B12*(1.5*B17))+(B13*(2*B17))</f>
        <v>0</v>
      </c>
      <c r="C18" s="81">
        <f t="shared" ref="C18:K18" si="2">(C9*C16)+(C10*C17)+(C12*(1.5*C17))+(C13*(2*C17))</f>
        <v>0</v>
      </c>
      <c r="D18" s="81">
        <f t="shared" si="2"/>
        <v>0</v>
      </c>
      <c r="E18" s="81">
        <f t="shared" si="2"/>
        <v>0</v>
      </c>
      <c r="F18" s="81">
        <f t="shared" si="2"/>
        <v>0</v>
      </c>
      <c r="G18" s="81">
        <f t="shared" si="2"/>
        <v>0</v>
      </c>
      <c r="H18" s="81">
        <f t="shared" si="2"/>
        <v>0</v>
      </c>
      <c r="I18" s="81">
        <f t="shared" si="2"/>
        <v>0</v>
      </c>
      <c r="J18" s="81">
        <f t="shared" si="2"/>
        <v>0</v>
      </c>
      <c r="K18" s="81">
        <f t="shared" si="2"/>
        <v>0</v>
      </c>
      <c r="L18" s="85">
        <f t="shared" si="0"/>
        <v>0</v>
      </c>
    </row>
    <row r="19" spans="1:12" s="29" customFormat="1" x14ac:dyDescent="0.2">
      <c r="A19" s="30" t="s">
        <v>309</v>
      </c>
      <c r="B19" s="86">
        <f>B16*B9</f>
        <v>0</v>
      </c>
      <c r="C19" s="86">
        <f>C9*$C$16</f>
        <v>0</v>
      </c>
      <c r="D19" s="86">
        <f t="shared" ref="D19:K19" si="3">D9*$C$16</f>
        <v>0</v>
      </c>
      <c r="E19" s="86">
        <f t="shared" si="3"/>
        <v>0</v>
      </c>
      <c r="F19" s="86">
        <f t="shared" si="3"/>
        <v>0</v>
      </c>
      <c r="G19" s="86">
        <f t="shared" si="3"/>
        <v>0</v>
      </c>
      <c r="H19" s="86">
        <f t="shared" si="3"/>
        <v>0</v>
      </c>
      <c r="I19" s="86">
        <f t="shared" si="3"/>
        <v>0</v>
      </c>
      <c r="J19" s="86">
        <f t="shared" si="3"/>
        <v>0</v>
      </c>
      <c r="K19" s="86">
        <f t="shared" si="3"/>
        <v>0</v>
      </c>
      <c r="L19" s="88">
        <f t="shared" si="0"/>
        <v>0</v>
      </c>
    </row>
    <row r="20" spans="1:12" s="29" customForma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x14ac:dyDescent="0.2">
      <c r="A21" s="6"/>
      <c r="B21" s="6"/>
      <c r="C21" s="6"/>
      <c r="D21" s="6"/>
      <c r="E21" s="6"/>
      <c r="G21" s="6"/>
      <c r="H21" s="97"/>
      <c r="I21" s="6"/>
      <c r="J21" s="6"/>
      <c r="K21" s="6"/>
      <c r="L21" s="6"/>
    </row>
    <row r="22" spans="1:12" x14ac:dyDescent="0.2">
      <c r="A22" s="6"/>
      <c r="B22" s="6"/>
      <c r="C22" s="6"/>
      <c r="D22" s="6"/>
      <c r="E22" s="6"/>
      <c r="G22" s="6"/>
      <c r="H22" s="97"/>
      <c r="I22" s="6"/>
      <c r="J22" s="6"/>
      <c r="K22" s="6"/>
      <c r="L22" s="6"/>
    </row>
    <row r="23" spans="1:12" ht="18" customHeight="1" x14ac:dyDescent="0.2">
      <c r="A23" s="6" t="s">
        <v>296</v>
      </c>
      <c r="C23" s="98"/>
      <c r="D23" s="98"/>
      <c r="E23" s="98"/>
      <c r="F23" s="98"/>
      <c r="G23" s="98"/>
      <c r="I23" s="6" t="s">
        <v>295</v>
      </c>
      <c r="J23" s="6"/>
      <c r="K23" s="6"/>
      <c r="L23" s="6"/>
    </row>
    <row r="24" spans="1:12" ht="18" customHeight="1" x14ac:dyDescent="0.2">
      <c r="A24" s="6"/>
      <c r="I24" s="6"/>
      <c r="J24" s="6"/>
      <c r="K24" s="6"/>
      <c r="L24" s="6"/>
    </row>
    <row r="25" spans="1:12" ht="18" customHeight="1" x14ac:dyDescent="0.2">
      <c r="A25" s="6"/>
      <c r="I25" s="6"/>
      <c r="J25" s="6"/>
      <c r="K25" s="6"/>
      <c r="L25" s="6"/>
    </row>
    <row r="26" spans="1:12" ht="18" customHeight="1" x14ac:dyDescent="0.2">
      <c r="A26" s="6"/>
      <c r="I26" s="6"/>
      <c r="J26" s="6"/>
      <c r="K26" s="6"/>
      <c r="L26" s="6"/>
    </row>
    <row r="27" spans="1:12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15.75" x14ac:dyDescent="0.25">
      <c r="B28" s="99"/>
    </row>
    <row r="29" spans="1:12" ht="15.75" x14ac:dyDescent="0.25">
      <c r="B29" s="99"/>
    </row>
    <row r="30" spans="1:12" s="29" customFormat="1" ht="15.75" x14ac:dyDescent="0.25">
      <c r="B30" s="221" t="s">
        <v>252</v>
      </c>
      <c r="C30" s="222"/>
      <c r="D30" s="222"/>
      <c r="E30" s="222"/>
      <c r="F30" s="222"/>
      <c r="G30" s="223"/>
      <c r="I30" s="198" t="s">
        <v>322</v>
      </c>
    </row>
    <row r="31" spans="1:12" s="29" customFormat="1" ht="15.75" x14ac:dyDescent="0.25">
      <c r="B31" s="224" t="s">
        <v>254</v>
      </c>
      <c r="C31" s="225"/>
      <c r="D31" s="225"/>
      <c r="E31" s="225"/>
      <c r="F31" s="225"/>
      <c r="G31" s="226"/>
    </row>
    <row r="32" spans="1:12" s="29" customFormat="1" ht="15.75" x14ac:dyDescent="0.25">
      <c r="B32" s="224" t="s">
        <v>256</v>
      </c>
      <c r="C32" s="225"/>
      <c r="D32" s="225"/>
      <c r="E32" s="225"/>
      <c r="F32" s="225"/>
      <c r="G32" s="226"/>
      <c r="I32" s="201" t="s">
        <v>323</v>
      </c>
      <c r="J32" s="228" t="s">
        <v>324</v>
      </c>
    </row>
    <row r="33" spans="2:11" s="29" customFormat="1" ht="15.75" x14ac:dyDescent="0.25">
      <c r="B33" s="224" t="s">
        <v>259</v>
      </c>
      <c r="C33" s="225"/>
      <c r="D33" s="225"/>
      <c r="E33" s="225"/>
      <c r="F33" s="225"/>
      <c r="G33" s="226"/>
      <c r="I33" s="201" t="s">
        <v>325</v>
      </c>
      <c r="J33" s="228" t="s">
        <v>326</v>
      </c>
    </row>
    <row r="34" spans="2:11" s="29" customFormat="1" ht="15.75" x14ac:dyDescent="0.25">
      <c r="B34" s="224" t="s">
        <v>260</v>
      </c>
      <c r="C34" s="225"/>
      <c r="D34" s="225"/>
      <c r="E34" s="225"/>
      <c r="F34" s="225"/>
      <c r="G34" s="226"/>
      <c r="I34" s="201" t="s">
        <v>327</v>
      </c>
      <c r="J34" s="228" t="s">
        <v>328</v>
      </c>
    </row>
    <row r="35" spans="2:11" s="29" customFormat="1" ht="15.75" x14ac:dyDescent="0.25">
      <c r="B35" s="224" t="s">
        <v>262</v>
      </c>
      <c r="C35" s="225"/>
      <c r="D35" s="225"/>
      <c r="E35" s="225"/>
      <c r="F35" s="225"/>
      <c r="G35" s="232"/>
      <c r="H35" s="169"/>
      <c r="I35" s="201" t="s">
        <v>329</v>
      </c>
      <c r="J35" s="228" t="s">
        <v>330</v>
      </c>
    </row>
    <row r="36" spans="2:11" s="29" customFormat="1" ht="15.75" x14ac:dyDescent="0.25">
      <c r="B36" s="224" t="s">
        <v>263</v>
      </c>
      <c r="C36" s="225"/>
      <c r="D36" s="225"/>
      <c r="E36" s="225"/>
      <c r="F36" s="225"/>
      <c r="G36" s="226"/>
      <c r="I36" s="201" t="s">
        <v>331</v>
      </c>
      <c r="J36" s="228" t="s">
        <v>332</v>
      </c>
    </row>
    <row r="37" spans="2:11" s="29" customFormat="1" ht="15.75" x14ac:dyDescent="0.25">
      <c r="B37" s="224" t="s">
        <v>271</v>
      </c>
      <c r="C37" s="225"/>
      <c r="D37" s="225"/>
      <c r="E37" s="225"/>
      <c r="F37" s="225"/>
      <c r="G37" s="226"/>
      <c r="I37" s="434" t="s">
        <v>333</v>
      </c>
      <c r="J37" s="434"/>
    </row>
    <row r="38" spans="2:11" s="29" customFormat="1" ht="15.75" x14ac:dyDescent="0.25">
      <c r="B38" s="224" t="s">
        <v>273</v>
      </c>
      <c r="C38" s="225"/>
      <c r="D38" s="225"/>
      <c r="E38" s="225"/>
      <c r="F38" s="225"/>
      <c r="G38" s="226"/>
    </row>
    <row r="39" spans="2:11" s="29" customFormat="1" ht="15.75" x14ac:dyDescent="0.25">
      <c r="B39" s="233" t="s">
        <v>275</v>
      </c>
      <c r="C39" s="234"/>
      <c r="D39" s="234"/>
      <c r="E39" s="234"/>
      <c r="F39" s="234"/>
      <c r="G39" s="235"/>
      <c r="I39" s="201" t="s">
        <v>238</v>
      </c>
    </row>
    <row r="40" spans="2:11" s="29" customFormat="1" ht="15.75" x14ac:dyDescent="0.25">
      <c r="C40" s="198"/>
    </row>
    <row r="41" spans="2:11" s="29" customFormat="1" x14ac:dyDescent="0.2">
      <c r="I41" s="434" t="s">
        <v>17</v>
      </c>
      <c r="J41" s="434"/>
      <c r="K41" s="434"/>
    </row>
    <row r="42" spans="2:11" s="29" customFormat="1" x14ac:dyDescent="0.2"/>
    <row r="43" spans="2:11" s="29" customFormat="1" x14ac:dyDescent="0.2">
      <c r="I43" s="434" t="s">
        <v>25</v>
      </c>
      <c r="J43" s="434"/>
    </row>
  </sheetData>
  <mergeCells count="3">
    <mergeCell ref="I37:J37"/>
    <mergeCell ref="I41:K41"/>
    <mergeCell ref="I43:J43"/>
  </mergeCells>
  <hyperlinks>
    <hyperlink ref="I32" location="'Urakkatuntikirja TT3-1'!A1" display="TT3-1" xr:uid="{00000000-0004-0000-2500-000000000000}"/>
    <hyperlink ref="J32" location="'Urakkatuntikirja TT3-6'!A1" display="TT3-6" xr:uid="{00000000-0004-0000-2500-000001000000}"/>
    <hyperlink ref="I33" location="'Urakkatuntikirja TT3-2'!A1" display="TT3-2" xr:uid="{00000000-0004-0000-2500-000002000000}"/>
    <hyperlink ref="J33" location="'Urakkatuntikirja TT3-7'!A1" display="TT3-7" xr:uid="{00000000-0004-0000-2500-000003000000}"/>
    <hyperlink ref="I34" location="'Urakkatuntikirja TT3-3'!A1" display="TT3-3" xr:uid="{00000000-0004-0000-2500-000004000000}"/>
    <hyperlink ref="J34" location="'Urakkatuntikirja TT3-8'!A1" display="TT3-8" xr:uid="{00000000-0004-0000-2500-000005000000}"/>
    <hyperlink ref="I35" location="'Urakkatuntikirja TT3-4'!A1" display="TT3-4" xr:uid="{00000000-0004-0000-2500-000006000000}"/>
    <hyperlink ref="J35" location="'Urakkatuntikirja TT3-9'!A1" display="TT3-9" xr:uid="{00000000-0004-0000-2500-000007000000}"/>
    <hyperlink ref="I36" location="'Urakkatuntikirja TT3-5'!A1" display="TT3-5" xr:uid="{00000000-0004-0000-2500-000008000000}"/>
    <hyperlink ref="J36" location="'Urakkatuntikirja TT3-10'!A1" display="TT3-10" xr:uid="{00000000-0004-0000-2500-000009000000}"/>
    <hyperlink ref="I39" location="Etusivu!A1" display="Etusivulle" xr:uid="{00000000-0004-0000-2500-00000A000000}"/>
    <hyperlink ref="I41" r:id="rId1" location="Urakanjakotaulukko!A1" xr:uid="{00000000-0004-0000-2500-00000B000000}"/>
    <hyperlink ref="I43" r:id="rId2" location="'Tilinauha%20TT3'!A1" xr:uid="{00000000-0004-0000-2500-00000C000000}"/>
    <hyperlink ref="I41:K41" location="Urakanjakotaulukko!A1" display="Urakanjakotaulukko" xr:uid="{00000000-0004-0000-2500-00000D000000}"/>
    <hyperlink ref="I43:J43" location="'Tilinauha TT3'!A1" display="Tilinauha TT3" xr:uid="{00000000-0004-0000-2500-00000E000000}"/>
    <hyperlink ref="I37:J37" location="'Urakka TT3 yhteensä'!A1" display="TT3 yhteensä" xr:uid="{00000000-0004-0000-2500-00000F000000}"/>
    <hyperlink ref="I37" r:id="rId3" location="'Urakka%20TT3%20yhteensä'!A1" xr:uid="{00000000-0004-0000-25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ul39"/>
  <dimension ref="B2:L40"/>
  <sheetViews>
    <sheetView zoomScale="85" zoomScaleNormal="85" workbookViewId="0">
      <selection activeCell="L2" sqref="L2"/>
    </sheetView>
  </sheetViews>
  <sheetFormatPr defaultColWidth="9.140625" defaultRowHeight="15" x14ac:dyDescent="0.2"/>
  <cols>
    <col min="1" max="1" width="2.140625" style="1" customWidth="1"/>
    <col min="2" max="2" width="31" style="1" customWidth="1"/>
    <col min="3" max="3" width="11.85546875" style="1" customWidth="1"/>
    <col min="4" max="4" width="13.85546875" style="1" customWidth="1"/>
    <col min="5" max="5" width="11.42578125" style="1" customWidth="1"/>
    <col min="6" max="6" width="11.7109375" style="1" customWidth="1"/>
    <col min="7" max="7" width="11.85546875" style="1" customWidth="1"/>
    <col min="8" max="8" width="12" style="1" customWidth="1"/>
    <col min="9" max="9" width="11" style="1" customWidth="1"/>
    <col min="10" max="10" width="11.28515625" style="1" customWidth="1"/>
    <col min="11" max="11" width="10.28515625" style="1" customWidth="1"/>
    <col min="12" max="12" width="11.42578125" style="1" customWidth="1"/>
    <col min="13" max="16384" width="9.140625" style="1"/>
  </cols>
  <sheetData>
    <row r="2" spans="2:12" ht="18" x14ac:dyDescent="0.25">
      <c r="B2" s="6"/>
      <c r="C2" s="108" t="s">
        <v>334</v>
      </c>
      <c r="D2" s="70"/>
      <c r="E2" s="70"/>
      <c r="F2" s="70"/>
      <c r="G2" s="70"/>
      <c r="H2" s="72"/>
      <c r="I2" s="71"/>
      <c r="J2" s="6"/>
      <c r="K2" s="6"/>
      <c r="L2" s="59" t="s">
        <v>238</v>
      </c>
    </row>
    <row r="3" spans="2:12" ht="15.75" x14ac:dyDescent="0.25">
      <c r="B3" s="6"/>
      <c r="C3" s="71"/>
      <c r="D3" s="72"/>
      <c r="E3" s="71"/>
      <c r="F3" s="71"/>
      <c r="G3" s="71"/>
      <c r="H3" s="71"/>
      <c r="I3" s="72"/>
      <c r="J3" s="6"/>
      <c r="K3" s="6"/>
      <c r="L3" s="6"/>
    </row>
    <row r="4" spans="2:12" s="29" customFormat="1" x14ac:dyDescent="0.2">
      <c r="B4" s="13"/>
      <c r="C4" s="30"/>
      <c r="H4" s="30"/>
      <c r="I4" s="76"/>
      <c r="J4" s="30"/>
      <c r="K4" s="30"/>
      <c r="L4" s="30"/>
    </row>
    <row r="5" spans="2:12" s="29" customFormat="1" ht="15.75" x14ac:dyDescent="0.25">
      <c r="B5" s="74"/>
      <c r="C5" s="76" t="s">
        <v>335</v>
      </c>
      <c r="F5" s="446">
        <f>Kokonaisurakka!Q13</f>
        <v>0</v>
      </c>
      <c r="G5" s="447"/>
      <c r="H5" s="76"/>
      <c r="I5" s="107"/>
      <c r="J5" s="30"/>
      <c r="K5" s="30"/>
      <c r="L5" s="30"/>
    </row>
    <row r="6" spans="2:12" s="29" customFormat="1" ht="15.75" x14ac:dyDescent="0.25">
      <c r="B6" s="12"/>
      <c r="C6" s="30" t="s">
        <v>413</v>
      </c>
      <c r="F6" s="415"/>
      <c r="H6" s="30"/>
      <c r="I6" s="13"/>
      <c r="J6" s="30"/>
      <c r="K6" s="30"/>
      <c r="L6" s="30"/>
    </row>
    <row r="7" spans="2:12" s="29" customFormat="1" x14ac:dyDescent="0.2">
      <c r="B7" s="13"/>
      <c r="C7" s="30"/>
      <c r="H7" s="30"/>
      <c r="I7" s="13"/>
      <c r="J7" s="30"/>
      <c r="K7" s="30"/>
      <c r="L7" s="30"/>
    </row>
    <row r="8" spans="2:12" s="230" customFormat="1" ht="15.75" x14ac:dyDescent="0.25">
      <c r="B8" s="109" t="s">
        <v>246</v>
      </c>
      <c r="C8" s="110" t="s">
        <v>299</v>
      </c>
      <c r="D8" s="110" t="s">
        <v>300</v>
      </c>
      <c r="E8" s="377">
        <v>3</v>
      </c>
      <c r="F8" s="394" t="s">
        <v>301</v>
      </c>
      <c r="G8" s="385"/>
      <c r="H8" s="385"/>
      <c r="I8" s="385"/>
      <c r="J8" s="385"/>
      <c r="K8" s="385"/>
      <c r="L8" s="385"/>
    </row>
    <row r="9" spans="2:12" s="95" customFormat="1" x14ac:dyDescent="0.2">
      <c r="B9" s="237" t="s">
        <v>245</v>
      </c>
      <c r="C9" s="199"/>
      <c r="D9" s="199"/>
      <c r="E9" s="378"/>
      <c r="F9" s="395"/>
      <c r="G9" s="386"/>
      <c r="H9" s="386"/>
      <c r="I9" s="386"/>
      <c r="J9" s="386"/>
      <c r="K9" s="386"/>
      <c r="L9" s="386"/>
    </row>
    <row r="10" spans="2:12" s="169" customFormat="1" ht="15.75" x14ac:dyDescent="0.25">
      <c r="B10" s="111" t="s">
        <v>302</v>
      </c>
      <c r="C10" s="112" t="e">
        <f>'Urakka TT 1 yhteensä'!L9</f>
        <v>#REF!</v>
      </c>
      <c r="D10" s="112">
        <f>'Urakka TT2 yhteensä'!L9</f>
        <v>0</v>
      </c>
      <c r="E10" s="379">
        <f>'Urakka TT3 yhteensä'!L9</f>
        <v>0</v>
      </c>
      <c r="F10" s="396" t="e">
        <f>C10+D10+E10</f>
        <v>#REF!</v>
      </c>
      <c r="G10" s="387"/>
      <c r="H10" s="387"/>
      <c r="I10" s="387"/>
      <c r="J10" s="387"/>
      <c r="K10" s="387"/>
      <c r="L10" s="387"/>
    </row>
    <row r="11" spans="2:12" s="169" customFormat="1" ht="15.75" x14ac:dyDescent="0.25">
      <c r="B11" s="111" t="s">
        <v>303</v>
      </c>
      <c r="C11" s="113" t="e">
        <f>'Urakka TT 1 yhteensä'!L10</f>
        <v>#REF!</v>
      </c>
      <c r="D11" s="113">
        <f>'Urakka TT2 yhteensä'!L10</f>
        <v>0</v>
      </c>
      <c r="E11" s="380">
        <f>'Urakka TT3 yhteensä'!$L$10</f>
        <v>0</v>
      </c>
      <c r="F11" s="396" t="e">
        <f t="shared" ref="F11:F19" si="0">C11+D11+E11</f>
        <v>#REF!</v>
      </c>
      <c r="G11" s="388"/>
      <c r="H11" s="388"/>
      <c r="I11" s="388"/>
      <c r="J11" s="388"/>
      <c r="K11" s="388"/>
      <c r="L11" s="388"/>
    </row>
    <row r="12" spans="2:12" s="169" customFormat="1" ht="15.75" x14ac:dyDescent="0.25">
      <c r="B12" s="12"/>
      <c r="C12" s="114"/>
      <c r="D12" s="114"/>
      <c r="E12" s="114"/>
      <c r="F12" s="396"/>
      <c r="G12" s="388"/>
      <c r="H12" s="388"/>
      <c r="I12" s="388"/>
      <c r="J12" s="388"/>
      <c r="K12" s="388"/>
      <c r="L12" s="388"/>
    </row>
    <row r="13" spans="2:12" s="29" customFormat="1" x14ac:dyDescent="0.2">
      <c r="B13" s="115" t="s">
        <v>304</v>
      </c>
      <c r="C13" s="112" t="e">
        <f>'Urakka TT 1 yhteensä'!L12</f>
        <v>#REF!</v>
      </c>
      <c r="D13" s="112">
        <f>'Urakka TT2 yhteensä'!L12</f>
        <v>0</v>
      </c>
      <c r="E13" s="379">
        <f>'Urakka TT3 yhteensä'!$L$12</f>
        <v>0</v>
      </c>
      <c r="F13" s="396" t="e">
        <f t="shared" si="0"/>
        <v>#REF!</v>
      </c>
      <c r="G13" s="387"/>
      <c r="H13" s="387"/>
      <c r="I13" s="387"/>
      <c r="J13" s="387"/>
      <c r="K13" s="387"/>
      <c r="L13" s="387"/>
    </row>
    <row r="14" spans="2:12" s="29" customFormat="1" x14ac:dyDescent="0.2">
      <c r="B14" s="115" t="s">
        <v>277</v>
      </c>
      <c r="C14" s="112" t="e">
        <f>'Urakka TT 1 yhteensä'!L13</f>
        <v>#REF!</v>
      </c>
      <c r="D14" s="112">
        <f>'Urakka TT2 yhteensä'!L13</f>
        <v>0</v>
      </c>
      <c r="E14" s="379">
        <f>'Urakka TT3 yhteensä'!$L$13</f>
        <v>0</v>
      </c>
      <c r="F14" s="396" t="e">
        <f t="shared" si="0"/>
        <v>#REF!</v>
      </c>
      <c r="G14" s="387"/>
      <c r="H14" s="387"/>
      <c r="I14" s="387"/>
      <c r="J14" s="387"/>
      <c r="K14" s="387"/>
      <c r="L14" s="387"/>
    </row>
    <row r="15" spans="2:12" s="29" customFormat="1" x14ac:dyDescent="0.2">
      <c r="B15" s="115" t="s">
        <v>305</v>
      </c>
      <c r="C15" s="112" t="e">
        <f>C11+(1.5*C13)+(2*C14)+C10</f>
        <v>#REF!</v>
      </c>
      <c r="D15" s="112">
        <f>D11+(1.5*D13)+(2*D14)+D10</f>
        <v>0</v>
      </c>
      <c r="E15" s="379">
        <f t="shared" ref="E15" si="1">E11+(1.5*E13)+(2*E14)+E10</f>
        <v>0</v>
      </c>
      <c r="F15" s="396" t="e">
        <f t="shared" si="0"/>
        <v>#REF!</v>
      </c>
      <c r="G15" s="387"/>
      <c r="H15" s="387"/>
      <c r="I15" s="387"/>
      <c r="J15" s="387"/>
      <c r="K15" s="387"/>
      <c r="L15" s="387"/>
    </row>
    <row r="16" spans="2:12" s="29" customFormat="1" x14ac:dyDescent="0.2">
      <c r="B16" s="30"/>
      <c r="C16" s="116"/>
      <c r="D16" s="116"/>
      <c r="E16" s="116"/>
      <c r="F16" s="396"/>
      <c r="G16" s="387"/>
      <c r="H16" s="389"/>
      <c r="I16" s="387"/>
      <c r="J16" s="390"/>
      <c r="K16" s="390"/>
      <c r="L16" s="390"/>
    </row>
    <row r="17" spans="2:12" s="29" customFormat="1" x14ac:dyDescent="0.2">
      <c r="B17" s="115" t="s">
        <v>306</v>
      </c>
      <c r="C17" s="117">
        <f>'Omat tiedot TT1'!E11</f>
        <v>0</v>
      </c>
      <c r="D17" s="117">
        <f>'Omat tiedot TT2'!E17</f>
        <v>0</v>
      </c>
      <c r="E17" s="381">
        <f>'Omat tiedot TT3'!$E$11</f>
        <v>0</v>
      </c>
      <c r="F17" s="396"/>
      <c r="G17" s="391"/>
      <c r="H17" s="391"/>
      <c r="I17" s="391"/>
      <c r="J17" s="391"/>
      <c r="K17" s="391"/>
      <c r="L17" s="391"/>
    </row>
    <row r="18" spans="2:12" s="29" customFormat="1" x14ac:dyDescent="0.2">
      <c r="B18" s="115" t="s">
        <v>307</v>
      </c>
      <c r="C18" s="117">
        <f>'Omat tiedot TT1'!E9</f>
        <v>0</v>
      </c>
      <c r="D18" s="117">
        <f>'Omat tiedot TT2'!E15</f>
        <v>0</v>
      </c>
      <c r="E18" s="381">
        <f>'Omat tiedot TT3'!$E$9</f>
        <v>0</v>
      </c>
      <c r="F18" s="396"/>
      <c r="G18" s="391"/>
      <c r="H18" s="391"/>
      <c r="I18" s="391"/>
      <c r="J18" s="391"/>
      <c r="K18" s="391"/>
      <c r="L18" s="391"/>
    </row>
    <row r="19" spans="2:12" s="29" customFormat="1" x14ac:dyDescent="0.2">
      <c r="B19" s="115" t="s">
        <v>416</v>
      </c>
      <c r="C19" s="117" t="e">
        <f>C11*C18</f>
        <v>#REF!</v>
      </c>
      <c r="D19" s="117">
        <f>D11*D18</f>
        <v>0</v>
      </c>
      <c r="E19" s="381">
        <f>E11*E18</f>
        <v>0</v>
      </c>
      <c r="F19" s="396" t="e">
        <f t="shared" si="0"/>
        <v>#REF!</v>
      </c>
      <c r="G19" s="391"/>
      <c r="H19" s="391"/>
      <c r="I19" s="391"/>
      <c r="J19" s="391"/>
      <c r="K19" s="391"/>
      <c r="L19" s="391"/>
    </row>
    <row r="20" spans="2:12" x14ac:dyDescent="0.2">
      <c r="B20" s="51" t="s">
        <v>414</v>
      </c>
      <c r="C20" s="200" t="e">
        <f>C17*C10</f>
        <v>#REF!</v>
      </c>
      <c r="D20" s="200">
        <f>D17*D10</f>
        <v>0</v>
      </c>
      <c r="E20" s="382">
        <f>E10*E17</f>
        <v>0</v>
      </c>
      <c r="F20" s="396"/>
      <c r="G20" s="392"/>
      <c r="H20" s="392"/>
      <c r="I20" s="392"/>
      <c r="J20" s="392"/>
      <c r="K20" s="392"/>
      <c r="L20" s="392"/>
    </row>
    <row r="21" spans="2:12" s="29" customFormat="1" x14ac:dyDescent="0.2">
      <c r="B21" s="115" t="s">
        <v>415</v>
      </c>
      <c r="C21" s="118" t="e">
        <f>(C22*C10)-C20</f>
        <v>#REF!</v>
      </c>
      <c r="D21" s="118" t="e">
        <f>(D22*D10)-D20</f>
        <v>#REF!</v>
      </c>
      <c r="E21" s="383" t="e">
        <f>(E22*E10)-E20</f>
        <v>#REF!</v>
      </c>
      <c r="F21" s="397"/>
      <c r="G21" s="393"/>
      <c r="H21" s="393"/>
      <c r="I21" s="393"/>
      <c r="J21" s="393"/>
      <c r="K21" s="393"/>
      <c r="L21" s="393"/>
    </row>
    <row r="22" spans="2:12" s="29" customFormat="1" x14ac:dyDescent="0.2">
      <c r="B22" s="115" t="s">
        <v>336</v>
      </c>
      <c r="C22" s="349" t="e">
        <f>F5/(C10+D10+E10)</f>
        <v>#REF!</v>
      </c>
      <c r="D22" s="349" t="e">
        <f>C22</f>
        <v>#REF!</v>
      </c>
      <c r="E22" s="384" t="e">
        <f>C22</f>
        <v>#REF!</v>
      </c>
      <c r="F22" s="398" t="e">
        <f>F5/(C10+D10+E10)</f>
        <v>#REF!</v>
      </c>
      <c r="G22" s="391"/>
      <c r="H22" s="391"/>
      <c r="I22" s="391"/>
      <c r="J22" s="391"/>
      <c r="K22" s="391"/>
      <c r="L22" s="391"/>
    </row>
    <row r="23" spans="2:12" x14ac:dyDescent="0.2">
      <c r="B23" s="6"/>
      <c r="C23" s="6"/>
      <c r="D23" s="6"/>
      <c r="E23" s="6"/>
      <c r="F23" s="6"/>
      <c r="H23" s="6"/>
      <c r="I23" s="97"/>
      <c r="J23" s="6"/>
      <c r="K23" s="6"/>
      <c r="L23" s="6"/>
    </row>
    <row r="24" spans="2:12" ht="18" customHeight="1" x14ac:dyDescent="0.2">
      <c r="B24" s="6"/>
      <c r="J24" s="6" t="s">
        <v>295</v>
      </c>
      <c r="K24" s="6"/>
      <c r="L24" s="6"/>
    </row>
    <row r="25" spans="2:12" s="29" customFormat="1" x14ac:dyDescent="0.2">
      <c r="B25" s="30" t="s">
        <v>296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7" spans="2:12" ht="15.75" x14ac:dyDescent="0.25">
      <c r="B27" s="1" t="s">
        <v>394</v>
      </c>
      <c r="D27" s="99"/>
    </row>
    <row r="28" spans="2:12" ht="15.75" x14ac:dyDescent="0.25">
      <c r="B28" s="1" t="s">
        <v>395</v>
      </c>
      <c r="D28" s="99"/>
    </row>
    <row r="29" spans="2:12" ht="15.75" x14ac:dyDescent="0.25">
      <c r="J29" s="119"/>
      <c r="K29" s="120"/>
    </row>
    <row r="30" spans="2:12" ht="15.75" x14ac:dyDescent="0.25">
      <c r="C30" s="221" t="s">
        <v>252</v>
      </c>
      <c r="D30" s="222"/>
      <c r="E30" s="222"/>
      <c r="F30" s="222"/>
      <c r="G30" s="222"/>
      <c r="H30" s="223"/>
      <c r="I30" s="29"/>
      <c r="J30" s="29"/>
      <c r="K30" s="29"/>
      <c r="L30" s="29"/>
    </row>
    <row r="31" spans="2:12" ht="15.75" x14ac:dyDescent="0.25">
      <c r="C31" s="224" t="s">
        <v>254</v>
      </c>
      <c r="D31" s="225"/>
      <c r="E31" s="225"/>
      <c r="F31" s="225"/>
      <c r="G31" s="225"/>
      <c r="H31" s="226"/>
      <c r="I31" s="29"/>
      <c r="J31" s="198"/>
      <c r="K31" s="29"/>
      <c r="L31" s="29"/>
    </row>
    <row r="32" spans="2:12" ht="15.75" x14ac:dyDescent="0.25">
      <c r="C32" s="224" t="s">
        <v>256</v>
      </c>
      <c r="D32" s="225"/>
      <c r="E32" s="225"/>
      <c r="F32" s="225"/>
      <c r="G32" s="225"/>
      <c r="H32" s="226"/>
      <c r="I32" s="29"/>
      <c r="J32" s="29"/>
      <c r="K32" s="29"/>
      <c r="L32" s="29"/>
    </row>
    <row r="33" spans="3:12" ht="15.75" x14ac:dyDescent="0.25">
      <c r="C33" s="224" t="s">
        <v>259</v>
      </c>
      <c r="D33" s="225"/>
      <c r="E33" s="225"/>
      <c r="F33" s="225"/>
      <c r="G33" s="225"/>
      <c r="H33" s="226"/>
      <c r="I33" s="29"/>
      <c r="J33" s="434"/>
      <c r="K33" s="434"/>
      <c r="L33" s="201"/>
    </row>
    <row r="34" spans="3:12" ht="15.75" x14ac:dyDescent="0.25">
      <c r="C34" s="224" t="s">
        <v>260</v>
      </c>
      <c r="D34" s="225"/>
      <c r="E34" s="225"/>
      <c r="F34" s="225"/>
      <c r="G34" s="225"/>
      <c r="H34" s="226"/>
      <c r="I34" s="29"/>
      <c r="J34" s="434"/>
      <c r="K34" s="434"/>
      <c r="L34" s="201"/>
    </row>
    <row r="35" spans="3:12" ht="15.75" x14ac:dyDescent="0.25">
      <c r="C35" s="224" t="s">
        <v>262</v>
      </c>
      <c r="D35" s="225"/>
      <c r="E35" s="225"/>
      <c r="F35" s="225"/>
      <c r="G35" s="225"/>
      <c r="H35" s="232"/>
      <c r="I35" s="169"/>
      <c r="J35" s="434"/>
      <c r="K35" s="434"/>
      <c r="L35" s="201"/>
    </row>
    <row r="36" spans="3:12" ht="15.75" x14ac:dyDescent="0.25">
      <c r="C36" s="224" t="s">
        <v>263</v>
      </c>
      <c r="D36" s="225"/>
      <c r="E36" s="225"/>
      <c r="F36" s="225"/>
      <c r="G36" s="225"/>
      <c r="H36" s="226"/>
      <c r="I36" s="29"/>
      <c r="J36" s="434"/>
      <c r="K36" s="434"/>
      <c r="L36" s="201"/>
    </row>
    <row r="37" spans="3:12" ht="15.75" x14ac:dyDescent="0.25">
      <c r="C37" s="224" t="s">
        <v>271</v>
      </c>
      <c r="D37" s="225"/>
      <c r="E37" s="225"/>
      <c r="F37" s="225"/>
      <c r="G37" s="225"/>
      <c r="H37" s="226"/>
      <c r="I37" s="29"/>
      <c r="J37" s="434"/>
      <c r="K37" s="434"/>
      <c r="L37" s="201"/>
    </row>
    <row r="38" spans="3:12" ht="15.75" x14ac:dyDescent="0.25">
      <c r="C38" s="224" t="s">
        <v>273</v>
      </c>
      <c r="D38" s="225"/>
      <c r="E38" s="225"/>
      <c r="F38" s="225"/>
      <c r="G38" s="225"/>
      <c r="H38" s="226"/>
      <c r="I38" s="29"/>
      <c r="J38" s="29"/>
      <c r="K38" s="29"/>
      <c r="L38" s="29"/>
    </row>
    <row r="39" spans="3:12" ht="15.75" x14ac:dyDescent="0.25">
      <c r="C39" s="233" t="s">
        <v>275</v>
      </c>
      <c r="D39" s="234"/>
      <c r="E39" s="234"/>
      <c r="F39" s="234"/>
      <c r="G39" s="234"/>
      <c r="H39" s="235"/>
      <c r="I39" s="29"/>
      <c r="J39" s="29"/>
      <c r="K39" s="29"/>
      <c r="L39" s="29"/>
    </row>
    <row r="40" spans="3:12" ht="15.75" x14ac:dyDescent="0.25">
      <c r="D40" s="49"/>
    </row>
  </sheetData>
  <mergeCells count="6">
    <mergeCell ref="J36:K36"/>
    <mergeCell ref="J37:K37"/>
    <mergeCell ref="J35:K35"/>
    <mergeCell ref="F5:G5"/>
    <mergeCell ref="J33:K33"/>
    <mergeCell ref="J34:K34"/>
  </mergeCells>
  <hyperlinks>
    <hyperlink ref="L2" location="Etusivu!A1" display="Etusivulle" xr:uid="{00000000-0004-0000-2600-000000000000}"/>
  </hyperlinks>
  <pageMargins left="0.75" right="0.75" top="1" bottom="1" header="0.51180555555555562" footer="0.51180555555555562"/>
  <pageSetup paperSize="9" firstPageNumber="0" orientation="landscape" horizontalDpi="300" verticalDpi="300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ul40"/>
  <dimension ref="A2:AT330"/>
  <sheetViews>
    <sheetView workbookViewId="0">
      <selection activeCell="I2" sqref="I2"/>
    </sheetView>
  </sheetViews>
  <sheetFormatPr defaultColWidth="9.140625" defaultRowHeight="12.75" x14ac:dyDescent="0.2"/>
  <cols>
    <col min="1" max="1" width="8.28515625" style="125" customWidth="1"/>
    <col min="2" max="2" width="42.7109375" style="123" customWidth="1"/>
    <col min="3" max="3" width="9.42578125" style="126" customWidth="1"/>
    <col min="4" max="4" width="10.140625" style="123" customWidth="1"/>
    <col min="5" max="5" width="12.85546875" style="123" customWidth="1"/>
    <col min="6" max="6" width="10" style="123" customWidth="1"/>
    <col min="7" max="7" width="10.85546875" style="130" customWidth="1"/>
    <col min="8" max="8" width="14" style="130" customWidth="1"/>
    <col min="9" max="9" width="10.5703125" style="123" bestFit="1" customWidth="1"/>
    <col min="10" max="16384" width="9.140625" style="123"/>
  </cols>
  <sheetData>
    <row r="2" spans="1:46" ht="18" x14ac:dyDescent="0.25">
      <c r="B2" s="127" t="s">
        <v>337</v>
      </c>
      <c r="C2" s="123"/>
      <c r="D2" s="455" t="s">
        <v>338</v>
      </c>
      <c r="E2" s="455"/>
      <c r="F2" s="244">
        <v>1</v>
      </c>
      <c r="I2" s="201" t="s">
        <v>238</v>
      </c>
    </row>
    <row r="3" spans="1:46" ht="15.75" x14ac:dyDescent="0.25">
      <c r="B3" s="49"/>
      <c r="C3" s="129"/>
    </row>
    <row r="4" spans="1:46" s="165" customFormat="1" ht="15.75" x14ac:dyDescent="0.25">
      <c r="A4" s="202"/>
      <c r="B4" s="174"/>
      <c r="C4" s="147"/>
      <c r="G4" s="114"/>
      <c r="H4" s="114"/>
    </row>
    <row r="5" spans="1:46" s="165" customFormat="1" ht="15" customHeight="1" x14ac:dyDescent="0.25">
      <c r="A5" s="452" t="s">
        <v>26</v>
      </c>
      <c r="B5" s="452"/>
      <c r="C5" s="452"/>
      <c r="G5" s="114"/>
      <c r="H5" s="114"/>
    </row>
    <row r="6" spans="1:46" s="165" customFormat="1" ht="15" customHeight="1" x14ac:dyDescent="0.25">
      <c r="A6" s="174"/>
      <c r="B6" s="114"/>
      <c r="C6" s="114"/>
      <c r="G6" s="114"/>
      <c r="H6" s="114"/>
    </row>
    <row r="7" spans="1:46" s="165" customFormat="1" ht="15" customHeight="1" x14ac:dyDescent="0.2">
      <c r="A7" s="121" t="s">
        <v>339</v>
      </c>
      <c r="C7" s="147"/>
      <c r="G7" s="114"/>
      <c r="H7" s="114"/>
    </row>
    <row r="8" spans="1:46" s="165" customFormat="1" ht="15" customHeight="1" x14ac:dyDescent="0.2">
      <c r="A8" s="121" t="s">
        <v>340</v>
      </c>
      <c r="C8" s="147"/>
      <c r="G8" s="114"/>
      <c r="H8" s="114"/>
    </row>
    <row r="9" spans="1:46" s="165" customFormat="1" ht="15" customHeight="1" x14ac:dyDescent="0.2">
      <c r="A9" s="121" t="s">
        <v>341</v>
      </c>
      <c r="C9" s="147"/>
      <c r="G9" s="114"/>
      <c r="H9" s="114"/>
    </row>
    <row r="10" spans="1:46" s="165" customFormat="1" ht="15" customHeight="1" x14ac:dyDescent="0.2">
      <c r="A10" s="121" t="s">
        <v>342</v>
      </c>
      <c r="C10" s="147"/>
      <c r="G10" s="114"/>
      <c r="H10" s="114"/>
    </row>
    <row r="11" spans="1:46" s="165" customFormat="1" ht="15" customHeight="1" x14ac:dyDescent="0.2">
      <c r="A11" s="121" t="s">
        <v>343</v>
      </c>
      <c r="C11" s="147"/>
      <c r="G11" s="114"/>
      <c r="H11" s="114"/>
    </row>
    <row r="12" spans="1:46" s="165" customFormat="1" ht="15" customHeight="1" x14ac:dyDescent="0.2">
      <c r="A12" s="451" t="s">
        <v>344</v>
      </c>
      <c r="B12" s="451"/>
      <c r="C12" s="151"/>
      <c r="G12" s="114"/>
      <c r="H12" s="114"/>
    </row>
    <row r="13" spans="1:46" s="165" customFormat="1" ht="15" customHeight="1" x14ac:dyDescent="0.2">
      <c r="A13" s="122" t="s">
        <v>345</v>
      </c>
      <c r="C13" s="151"/>
      <c r="G13" s="114"/>
      <c r="H13" s="114"/>
    </row>
    <row r="14" spans="1:46" s="165" customFormat="1" ht="15" customHeight="1" x14ac:dyDescent="0.2">
      <c r="A14" s="202"/>
      <c r="C14" s="151"/>
      <c r="G14" s="114"/>
      <c r="H14" s="114"/>
    </row>
    <row r="15" spans="1:46" s="165" customFormat="1" ht="15" customHeight="1" x14ac:dyDescent="0.2">
      <c r="A15" s="245" t="s">
        <v>27</v>
      </c>
      <c r="B15" s="246"/>
      <c r="C15" s="195"/>
      <c r="D15" s="246"/>
      <c r="E15" s="246"/>
      <c r="F15" s="246"/>
      <c r="G15" s="132"/>
      <c r="H15" s="132"/>
    </row>
    <row r="16" spans="1:46" s="250" customFormat="1" ht="15" customHeight="1" x14ac:dyDescent="0.2">
      <c r="A16" s="247" t="s">
        <v>28</v>
      </c>
      <c r="B16" s="248"/>
      <c r="C16" s="134" t="s">
        <v>346</v>
      </c>
      <c r="D16" s="248" t="s">
        <v>347</v>
      </c>
      <c r="E16" s="137" t="s">
        <v>401</v>
      </c>
      <c r="F16" s="249" t="s">
        <v>349</v>
      </c>
      <c r="G16" s="137" t="s">
        <v>350</v>
      </c>
      <c r="H16" s="137" t="s">
        <v>347</v>
      </c>
      <c r="I16" s="448" t="s">
        <v>351</v>
      </c>
      <c r="J16" s="448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</row>
    <row r="17" spans="1:10" ht="15" customHeight="1" x14ac:dyDescent="0.2">
      <c r="A17" s="251" t="s">
        <v>29</v>
      </c>
      <c r="B17" s="251" t="s">
        <v>30</v>
      </c>
      <c r="C17" s="140">
        <v>0.42</v>
      </c>
      <c r="D17" s="141"/>
      <c r="E17" s="142"/>
      <c r="F17" s="143">
        <v>0</v>
      </c>
      <c r="G17" s="144">
        <f>(C17*E17)+(F17*(C17*E17))</f>
        <v>0</v>
      </c>
      <c r="H17" s="145">
        <f>(D17*E17)+(F17*(D17*E17))</f>
        <v>0</v>
      </c>
      <c r="I17" s="449"/>
      <c r="J17" s="449"/>
    </row>
    <row r="18" spans="1:10" ht="15" customHeight="1" x14ac:dyDescent="0.2">
      <c r="A18" s="251" t="s">
        <v>31</v>
      </c>
      <c r="B18" s="251" t="s">
        <v>32</v>
      </c>
      <c r="C18" s="140">
        <v>1.07</v>
      </c>
      <c r="D18" s="141"/>
      <c r="E18" s="142"/>
      <c r="F18" s="143">
        <v>0</v>
      </c>
      <c r="G18" s="144">
        <f t="shared" ref="G18:G30" si="0">(C18*E18)+(F18*(C18*E18))</f>
        <v>0</v>
      </c>
      <c r="H18" s="145">
        <f>(D18*E18)+(F18*(D18*E18))</f>
        <v>0</v>
      </c>
      <c r="I18" s="449"/>
      <c r="J18" s="449"/>
    </row>
    <row r="19" spans="1:10" ht="15" customHeight="1" x14ac:dyDescent="0.2">
      <c r="A19" s="251" t="s">
        <v>33</v>
      </c>
      <c r="B19" s="251" t="s">
        <v>34</v>
      </c>
      <c r="C19" s="140">
        <v>0.88</v>
      </c>
      <c r="D19" s="141"/>
      <c r="E19" s="142"/>
      <c r="F19" s="143">
        <v>0</v>
      </c>
      <c r="G19" s="144">
        <f t="shared" si="0"/>
        <v>0</v>
      </c>
      <c r="H19" s="145">
        <f>(D19*E19)+(F19*(D19*E19))</f>
        <v>0</v>
      </c>
      <c r="I19" s="449"/>
      <c r="J19" s="449"/>
    </row>
    <row r="20" spans="1:10" ht="15" customHeight="1" x14ac:dyDescent="0.2">
      <c r="A20" s="251" t="s">
        <v>35</v>
      </c>
      <c r="B20" s="251" t="s">
        <v>36</v>
      </c>
      <c r="C20" s="140">
        <v>0.93</v>
      </c>
      <c r="D20" s="141"/>
      <c r="E20" s="142"/>
      <c r="F20" s="143">
        <v>0</v>
      </c>
      <c r="G20" s="144">
        <f t="shared" si="0"/>
        <v>0</v>
      </c>
      <c r="H20" s="145">
        <f t="shared" ref="H20:H30" si="1">(D20*E20)+(F20*(D20*E20))</f>
        <v>0</v>
      </c>
      <c r="I20" s="449"/>
      <c r="J20" s="449"/>
    </row>
    <row r="21" spans="1:10" ht="15" customHeight="1" x14ac:dyDescent="0.2">
      <c r="A21" s="251" t="s">
        <v>37</v>
      </c>
      <c r="B21" s="251" t="s">
        <v>38</v>
      </c>
      <c r="C21" s="140">
        <v>0.42</v>
      </c>
      <c r="D21" s="141"/>
      <c r="E21" s="142"/>
      <c r="F21" s="143">
        <v>0</v>
      </c>
      <c r="G21" s="144">
        <f t="shared" si="0"/>
        <v>0</v>
      </c>
      <c r="H21" s="145">
        <f t="shared" si="1"/>
        <v>0</v>
      </c>
      <c r="I21" s="449"/>
      <c r="J21" s="449"/>
    </row>
    <row r="22" spans="1:10" ht="15" customHeight="1" x14ac:dyDescent="0.2">
      <c r="A22" s="252" t="s">
        <v>39</v>
      </c>
      <c r="B22" s="165"/>
      <c r="C22" s="146"/>
      <c r="D22" s="139"/>
      <c r="E22" s="139"/>
      <c r="F22" s="143"/>
      <c r="G22" s="147"/>
      <c r="H22" s="148"/>
      <c r="I22" s="149"/>
      <c r="J22" s="150"/>
    </row>
    <row r="23" spans="1:10" ht="15" customHeight="1" x14ac:dyDescent="0.2">
      <c r="A23" s="251" t="s">
        <v>40</v>
      </c>
      <c r="B23" s="251" t="s">
        <v>30</v>
      </c>
      <c r="C23" s="140">
        <v>0.63</v>
      </c>
      <c r="D23" s="141"/>
      <c r="E23" s="142"/>
      <c r="F23" s="143">
        <v>0</v>
      </c>
      <c r="G23" s="144">
        <f t="shared" si="0"/>
        <v>0</v>
      </c>
      <c r="H23" s="145">
        <f t="shared" si="1"/>
        <v>0</v>
      </c>
      <c r="I23" s="449"/>
      <c r="J23" s="449"/>
    </row>
    <row r="24" spans="1:10" ht="15" customHeight="1" x14ac:dyDescent="0.2">
      <c r="A24" s="251" t="s">
        <v>41</v>
      </c>
      <c r="B24" s="251" t="s">
        <v>32</v>
      </c>
      <c r="C24" s="140">
        <v>1.57</v>
      </c>
      <c r="D24" s="141"/>
      <c r="E24" s="142"/>
      <c r="F24" s="143">
        <v>0</v>
      </c>
      <c r="G24" s="144">
        <f t="shared" si="0"/>
        <v>0</v>
      </c>
      <c r="H24" s="145">
        <f t="shared" si="1"/>
        <v>0</v>
      </c>
      <c r="I24" s="449"/>
      <c r="J24" s="449"/>
    </row>
    <row r="25" spans="1:10" ht="15" customHeight="1" x14ac:dyDescent="0.2">
      <c r="A25" s="251" t="s">
        <v>42</v>
      </c>
      <c r="B25" s="251" t="s">
        <v>34</v>
      </c>
      <c r="C25" s="140">
        <v>1.1499999999999999</v>
      </c>
      <c r="D25" s="141"/>
      <c r="E25" s="142"/>
      <c r="F25" s="143">
        <v>0</v>
      </c>
      <c r="G25" s="144">
        <f t="shared" si="0"/>
        <v>0</v>
      </c>
      <c r="H25" s="145">
        <f t="shared" si="1"/>
        <v>0</v>
      </c>
      <c r="I25" s="449"/>
      <c r="J25" s="449"/>
    </row>
    <row r="26" spans="1:10" ht="15" customHeight="1" x14ac:dyDescent="0.2">
      <c r="A26" s="251" t="s">
        <v>43</v>
      </c>
      <c r="B26" s="251" t="s">
        <v>44</v>
      </c>
      <c r="C26" s="140">
        <v>1.1499999999999999</v>
      </c>
      <c r="D26" s="141"/>
      <c r="E26" s="142"/>
      <c r="F26" s="143">
        <v>0</v>
      </c>
      <c r="G26" s="144">
        <f t="shared" si="0"/>
        <v>0</v>
      </c>
      <c r="H26" s="145">
        <f t="shared" si="1"/>
        <v>0</v>
      </c>
      <c r="I26" s="449"/>
      <c r="J26" s="449"/>
    </row>
    <row r="27" spans="1:10" ht="15" customHeight="1" x14ac:dyDescent="0.2">
      <c r="A27" s="251" t="s">
        <v>45</v>
      </c>
      <c r="B27" s="251" t="s">
        <v>38</v>
      </c>
      <c r="C27" s="140">
        <v>0.42</v>
      </c>
      <c r="D27" s="141"/>
      <c r="E27" s="142"/>
      <c r="F27" s="143">
        <v>0</v>
      </c>
      <c r="G27" s="144">
        <f t="shared" si="0"/>
        <v>0</v>
      </c>
      <c r="H27" s="145">
        <f t="shared" si="1"/>
        <v>0</v>
      </c>
      <c r="I27" s="449"/>
      <c r="J27" s="449"/>
    </row>
    <row r="28" spans="1:10" ht="15" customHeight="1" x14ac:dyDescent="0.2">
      <c r="A28" s="252" t="s">
        <v>46</v>
      </c>
      <c r="B28" s="165"/>
      <c r="C28" s="146"/>
      <c r="D28" s="139"/>
      <c r="E28" s="139"/>
      <c r="F28" s="143"/>
      <c r="G28" s="147"/>
      <c r="H28" s="146"/>
      <c r="I28" s="149"/>
      <c r="J28" s="150"/>
    </row>
    <row r="29" spans="1:10" ht="15" customHeight="1" x14ac:dyDescent="0.2">
      <c r="A29" s="364" t="s">
        <v>47</v>
      </c>
      <c r="B29" s="364" t="s">
        <v>48</v>
      </c>
      <c r="C29" s="353">
        <v>4.01</v>
      </c>
      <c r="D29" s="354"/>
      <c r="E29" s="351"/>
      <c r="F29" s="355">
        <v>0</v>
      </c>
      <c r="G29" s="162">
        <f t="shared" si="0"/>
        <v>0</v>
      </c>
      <c r="H29" s="352">
        <f t="shared" si="1"/>
        <v>0</v>
      </c>
      <c r="I29" s="149"/>
      <c r="J29" s="150"/>
    </row>
    <row r="30" spans="1:10" ht="15" customHeight="1" x14ac:dyDescent="0.2">
      <c r="A30" s="239" t="s">
        <v>399</v>
      </c>
      <c r="B30" s="239" t="s">
        <v>400</v>
      </c>
      <c r="C30" s="365">
        <v>0.3</v>
      </c>
      <c r="D30" s="360"/>
      <c r="E30" s="361"/>
      <c r="F30" s="362">
        <f>F29</f>
        <v>0</v>
      </c>
      <c r="G30" s="359">
        <f t="shared" si="0"/>
        <v>0</v>
      </c>
      <c r="H30" s="363">
        <f t="shared" si="1"/>
        <v>0</v>
      </c>
    </row>
    <row r="31" spans="1:10" s="121" customFormat="1" ht="15" customHeight="1" x14ac:dyDescent="0.2">
      <c r="C31" s="151"/>
      <c r="D31" s="121" t="s">
        <v>301</v>
      </c>
      <c r="E31" s="356">
        <f>SUM(E17:E21,E23:E27,E29)</f>
        <v>0</v>
      </c>
      <c r="G31" s="357">
        <f>SUM(G17:G30)</f>
        <v>0</v>
      </c>
      <c r="H31" s="358">
        <f>SUM(H17:H30)</f>
        <v>0</v>
      </c>
    </row>
    <row r="32" spans="1:10" s="165" customFormat="1" ht="15" customHeight="1" x14ac:dyDescent="0.2">
      <c r="C32" s="147"/>
      <c r="D32" s="121" t="s">
        <v>352</v>
      </c>
      <c r="G32" s="114"/>
      <c r="H32" s="154">
        <f>MAX(G17:H17)+MAX(G18:H18)+MAX(G19:H19)+MAX(G21:H21)+MAX(G20:H20)+MAX(G23:H23)+MAX(G24:H24)+MAX(G25:H25)+MAX(G26:H26)+MAX(G27:H27)+MAX(G29:H29)</f>
        <v>0</v>
      </c>
    </row>
    <row r="33" spans="1:46" s="165" customFormat="1" ht="15" customHeight="1" x14ac:dyDescent="0.2">
      <c r="A33" s="194"/>
      <c r="C33" s="151"/>
      <c r="G33" s="114"/>
      <c r="H33" s="114"/>
    </row>
    <row r="34" spans="1:46" s="165" customFormat="1" ht="15" customHeight="1" x14ac:dyDescent="0.25">
      <c r="A34" s="452" t="s">
        <v>49</v>
      </c>
      <c r="B34" s="452"/>
      <c r="C34" s="452"/>
      <c r="G34" s="114"/>
      <c r="H34" s="114"/>
    </row>
    <row r="35" spans="1:46" s="165" customFormat="1" ht="15" customHeight="1" x14ac:dyDescent="0.25">
      <c r="A35" s="452" t="s">
        <v>50</v>
      </c>
      <c r="B35" s="452"/>
      <c r="C35" s="452"/>
      <c r="G35" s="114"/>
      <c r="H35" s="114"/>
    </row>
    <row r="36" spans="1:46" s="165" customFormat="1" ht="15" customHeight="1" x14ac:dyDescent="0.25">
      <c r="A36" s="174"/>
      <c r="B36" s="114"/>
      <c r="C36" s="114"/>
      <c r="G36" s="114"/>
      <c r="H36" s="114"/>
    </row>
    <row r="37" spans="1:46" s="165" customFormat="1" ht="15" customHeight="1" x14ac:dyDescent="0.2">
      <c r="A37" s="121" t="s">
        <v>353</v>
      </c>
      <c r="C37" s="147"/>
      <c r="G37" s="114"/>
      <c r="H37" s="114"/>
    </row>
    <row r="38" spans="1:46" s="165" customFormat="1" ht="15" customHeight="1" x14ac:dyDescent="0.2">
      <c r="A38" s="121" t="s">
        <v>354</v>
      </c>
      <c r="C38" s="147"/>
      <c r="G38" s="114"/>
      <c r="H38" s="114"/>
    </row>
    <row r="39" spans="1:46" s="165" customFormat="1" ht="15" customHeight="1" x14ac:dyDescent="0.2">
      <c r="A39" s="121" t="s">
        <v>340</v>
      </c>
      <c r="C39" s="147"/>
      <c r="G39" s="114"/>
      <c r="H39" s="114"/>
    </row>
    <row r="40" spans="1:46" s="165" customFormat="1" ht="15" customHeight="1" x14ac:dyDescent="0.2">
      <c r="A40" s="121" t="s">
        <v>341</v>
      </c>
      <c r="C40" s="147"/>
      <c r="G40" s="114"/>
      <c r="H40" s="114"/>
    </row>
    <row r="41" spans="1:46" s="165" customFormat="1" ht="15" customHeight="1" x14ac:dyDescent="0.2">
      <c r="A41" s="121" t="s">
        <v>343</v>
      </c>
      <c r="C41" s="147"/>
      <c r="G41" s="114"/>
      <c r="H41" s="114"/>
    </row>
    <row r="42" spans="1:46" s="165" customFormat="1" ht="15" customHeight="1" x14ac:dyDescent="0.2">
      <c r="A42" s="121" t="s">
        <v>342</v>
      </c>
      <c r="C42" s="147"/>
      <c r="G42" s="114"/>
      <c r="H42" s="114"/>
    </row>
    <row r="43" spans="1:46" s="165" customFormat="1" ht="15" customHeight="1" x14ac:dyDescent="0.2">
      <c r="A43" s="122" t="s">
        <v>344</v>
      </c>
      <c r="C43" s="147"/>
      <c r="G43" s="114"/>
      <c r="H43" s="114"/>
    </row>
    <row r="44" spans="1:46" s="165" customFormat="1" ht="15" customHeight="1" x14ac:dyDescent="0.2">
      <c r="A44" s="122" t="s">
        <v>345</v>
      </c>
      <c r="C44" s="147"/>
      <c r="G44" s="114"/>
      <c r="H44" s="114"/>
    </row>
    <row r="45" spans="1:46" s="165" customFormat="1" ht="15" customHeight="1" x14ac:dyDescent="0.2">
      <c r="A45" s="121"/>
      <c r="C45" s="147"/>
      <c r="G45" s="114"/>
      <c r="H45" s="114"/>
    </row>
    <row r="46" spans="1:46" s="250" customFormat="1" ht="15" customHeight="1" x14ac:dyDescent="0.2">
      <c r="A46" s="253" t="s">
        <v>28</v>
      </c>
      <c r="B46" s="251"/>
      <c r="C46" s="156" t="s">
        <v>346</v>
      </c>
      <c r="D46" s="251" t="s">
        <v>347</v>
      </c>
      <c r="E46" s="157" t="s">
        <v>401</v>
      </c>
      <c r="F46" s="252" t="s">
        <v>349</v>
      </c>
      <c r="G46" s="157" t="s">
        <v>350</v>
      </c>
      <c r="H46" s="157" t="s">
        <v>347</v>
      </c>
      <c r="I46" s="448" t="s">
        <v>351</v>
      </c>
      <c r="J46" s="448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</row>
    <row r="47" spans="1:46" s="165" customFormat="1" ht="15" customHeight="1" x14ac:dyDescent="0.2">
      <c r="A47" s="252" t="s">
        <v>51</v>
      </c>
      <c r="C47" s="148"/>
      <c r="D47" s="251"/>
      <c r="E47" s="251"/>
      <c r="F47" s="259"/>
      <c r="G47" s="113"/>
      <c r="H47" s="113"/>
    </row>
    <row r="48" spans="1:46" s="165" customFormat="1" ht="15" customHeight="1" x14ac:dyDescent="0.2">
      <c r="A48" s="251" t="s">
        <v>52</v>
      </c>
      <c r="B48" s="251" t="s">
        <v>53</v>
      </c>
      <c r="C48" s="148"/>
      <c r="D48" s="251"/>
      <c r="E48" s="251"/>
      <c r="F48" s="259"/>
      <c r="G48" s="113"/>
      <c r="H48" s="113"/>
      <c r="I48" s="454"/>
      <c r="J48" s="454"/>
    </row>
    <row r="49" spans="1:10" ht="15" customHeight="1" x14ac:dyDescent="0.2">
      <c r="A49" s="251"/>
      <c r="B49" s="251" t="s">
        <v>54</v>
      </c>
      <c r="C49" s="144">
        <v>0.9</v>
      </c>
      <c r="D49" s="141"/>
      <c r="E49" s="142"/>
      <c r="F49" s="143">
        <v>0</v>
      </c>
      <c r="G49" s="144">
        <f>(C49*E49)+(F49*(C49*E49))</f>
        <v>0</v>
      </c>
      <c r="H49" s="145">
        <f>(D49*E49)+(F49*(D49*E49))</f>
        <v>0</v>
      </c>
      <c r="I49" s="449"/>
      <c r="J49" s="449"/>
    </row>
    <row r="50" spans="1:10" ht="15" customHeight="1" x14ac:dyDescent="0.2">
      <c r="A50" s="251"/>
      <c r="B50" s="251" t="s">
        <v>55</v>
      </c>
      <c r="C50" s="148"/>
      <c r="D50" s="139"/>
      <c r="E50" s="139"/>
      <c r="F50" s="143"/>
      <c r="G50" s="113"/>
      <c r="H50" s="113"/>
      <c r="I50" s="449"/>
      <c r="J50" s="449"/>
    </row>
    <row r="51" spans="1:10" ht="15" customHeight="1" x14ac:dyDescent="0.2">
      <c r="A51" s="251" t="s">
        <v>56</v>
      </c>
      <c r="B51" s="251" t="s">
        <v>57</v>
      </c>
      <c r="C51" s="144">
        <v>0.64</v>
      </c>
      <c r="D51" s="141"/>
      <c r="E51" s="142"/>
      <c r="F51" s="143">
        <v>0</v>
      </c>
      <c r="G51" s="144">
        <f>(C51*E51)+(F51*(C51*E51))</f>
        <v>0</v>
      </c>
      <c r="H51" s="145">
        <f>(D51*E51)+(F51*(D51*E51))</f>
        <v>0</v>
      </c>
      <c r="I51" s="449"/>
      <c r="J51" s="449"/>
    </row>
    <row r="52" spans="1:10" ht="13.5" customHeight="1" x14ac:dyDescent="0.2">
      <c r="A52" s="251"/>
      <c r="B52" s="251" t="s">
        <v>58</v>
      </c>
      <c r="C52" s="148"/>
      <c r="D52" s="139"/>
      <c r="E52" s="139"/>
      <c r="F52" s="143"/>
      <c r="G52" s="113"/>
      <c r="H52" s="113"/>
      <c r="I52" s="449"/>
      <c r="J52" s="449"/>
    </row>
    <row r="53" spans="1:10" ht="15" customHeight="1" x14ac:dyDescent="0.2">
      <c r="A53" s="251" t="s">
        <v>59</v>
      </c>
      <c r="B53" s="251" t="s">
        <v>60</v>
      </c>
      <c r="C53" s="144">
        <v>0.56000000000000005</v>
      </c>
      <c r="D53" s="141"/>
      <c r="E53" s="142"/>
      <c r="F53" s="143">
        <v>0</v>
      </c>
      <c r="G53" s="144">
        <f>(C53*E53)+(F53*(C53*E53))</f>
        <v>0</v>
      </c>
      <c r="H53" s="145">
        <f>(D53*E53)+(F53*(D53*E53))</f>
        <v>0</v>
      </c>
      <c r="I53" s="449"/>
      <c r="J53" s="449"/>
    </row>
    <row r="54" spans="1:10" ht="15" customHeight="1" x14ac:dyDescent="0.2">
      <c r="A54" s="252" t="s">
        <v>61</v>
      </c>
      <c r="B54" s="165"/>
      <c r="C54" s="148"/>
      <c r="D54" s="139"/>
      <c r="E54" s="139"/>
      <c r="F54" s="143"/>
      <c r="G54" s="113"/>
      <c r="H54" s="113"/>
    </row>
    <row r="55" spans="1:10" ht="15" customHeight="1" x14ac:dyDescent="0.2">
      <c r="A55" s="251" t="s">
        <v>62</v>
      </c>
      <c r="B55" s="251" t="s">
        <v>53</v>
      </c>
      <c r="C55" s="148"/>
      <c r="D55" s="139"/>
      <c r="E55" s="139"/>
      <c r="F55" s="143"/>
      <c r="G55" s="113"/>
      <c r="H55" s="113"/>
      <c r="I55" s="449"/>
      <c r="J55" s="449"/>
    </row>
    <row r="56" spans="1:10" ht="15" customHeight="1" x14ac:dyDescent="0.2">
      <c r="A56" s="251"/>
      <c r="B56" s="251" t="s">
        <v>54</v>
      </c>
      <c r="C56" s="144">
        <v>1.1200000000000001</v>
      </c>
      <c r="D56" s="141"/>
      <c r="E56" s="142"/>
      <c r="F56" s="143">
        <v>0</v>
      </c>
      <c r="G56" s="144">
        <f>(C56*E56)+(F56*(C56*E56))</f>
        <v>0</v>
      </c>
      <c r="H56" s="145">
        <f>(D56*E56)+(F56*(D56*E56))</f>
        <v>0</v>
      </c>
      <c r="I56" s="449"/>
      <c r="J56" s="449"/>
    </row>
    <row r="57" spans="1:10" ht="15" customHeight="1" x14ac:dyDescent="0.2">
      <c r="A57" s="251" t="s">
        <v>63</v>
      </c>
      <c r="B57" s="251" t="s">
        <v>55</v>
      </c>
      <c r="C57" s="148"/>
      <c r="D57" s="139"/>
      <c r="E57" s="139"/>
      <c r="F57" s="143"/>
      <c r="G57" s="113"/>
      <c r="H57" s="113"/>
      <c r="I57" s="449"/>
      <c r="J57" s="449"/>
    </row>
    <row r="58" spans="1:10" ht="15" customHeight="1" x14ac:dyDescent="0.2">
      <c r="A58" s="254"/>
      <c r="B58" s="251" t="s">
        <v>57</v>
      </c>
      <c r="C58" s="144">
        <v>0.8</v>
      </c>
      <c r="D58" s="141"/>
      <c r="E58" s="142"/>
      <c r="F58" s="143">
        <v>0</v>
      </c>
      <c r="G58" s="144">
        <f>(C58*E58)+(F58*(C58*E58))</f>
        <v>0</v>
      </c>
      <c r="H58" s="145">
        <f>(D58*E58)+(F58*(D58*E58))</f>
        <v>0</v>
      </c>
      <c r="I58" s="449"/>
      <c r="J58" s="449"/>
    </row>
    <row r="59" spans="1:10" ht="15" customHeight="1" x14ac:dyDescent="0.2">
      <c r="A59" s="251" t="s">
        <v>64</v>
      </c>
      <c r="B59" s="251" t="s">
        <v>58</v>
      </c>
      <c r="C59" s="148"/>
      <c r="D59" s="139"/>
      <c r="E59" s="139"/>
      <c r="F59" s="143"/>
      <c r="G59" s="113"/>
      <c r="H59" s="113"/>
      <c r="I59" s="449"/>
      <c r="J59" s="449"/>
    </row>
    <row r="60" spans="1:10" ht="15" customHeight="1" x14ac:dyDescent="0.2">
      <c r="A60" s="251"/>
      <c r="B60" s="251" t="s">
        <v>60</v>
      </c>
      <c r="C60" s="144">
        <v>0.69</v>
      </c>
      <c r="D60" s="141"/>
      <c r="E60" s="142"/>
      <c r="F60" s="143">
        <v>0</v>
      </c>
      <c r="G60" s="144">
        <f>(C60*E60)+(F60*(C60*E60))</f>
        <v>0</v>
      </c>
      <c r="H60" s="145">
        <f>(D60*E60)+(F60*(D60*E60))</f>
        <v>0</v>
      </c>
      <c r="I60" s="449"/>
      <c r="J60" s="449"/>
    </row>
    <row r="61" spans="1:10" ht="15" customHeight="1" x14ac:dyDescent="0.2">
      <c r="A61" s="252" t="s">
        <v>65</v>
      </c>
      <c r="B61" s="165"/>
      <c r="C61" s="148"/>
      <c r="D61" s="139"/>
      <c r="E61" s="139"/>
      <c r="F61" s="143"/>
      <c r="G61" s="113"/>
      <c r="H61" s="113"/>
    </row>
    <row r="62" spans="1:10" ht="15" customHeight="1" x14ac:dyDescent="0.2">
      <c r="A62" s="251" t="s">
        <v>66</v>
      </c>
      <c r="B62" s="251" t="s">
        <v>67</v>
      </c>
      <c r="C62" s="148"/>
      <c r="D62" s="139"/>
      <c r="E62" s="139"/>
      <c r="F62" s="143"/>
      <c r="G62" s="113"/>
      <c r="H62" s="113"/>
      <c r="I62" s="449"/>
      <c r="J62" s="449"/>
    </row>
    <row r="63" spans="1:10" ht="15" customHeight="1" x14ac:dyDescent="0.2">
      <c r="A63" s="251"/>
      <c r="B63" s="251" t="s">
        <v>68</v>
      </c>
      <c r="C63" s="144">
        <v>1.1200000000000001</v>
      </c>
      <c r="D63" s="141"/>
      <c r="E63" s="142"/>
      <c r="F63" s="143">
        <v>0</v>
      </c>
      <c r="G63" s="144">
        <f>(C63*E63)+(F63*(C63*E63))</f>
        <v>0</v>
      </c>
      <c r="H63" s="145">
        <f>(D63*E63)+(F63*(D63*E63))</f>
        <v>0</v>
      </c>
      <c r="I63" s="449"/>
      <c r="J63" s="449"/>
    </row>
    <row r="64" spans="1:10" ht="15" customHeight="1" x14ac:dyDescent="0.2">
      <c r="A64" s="251" t="s">
        <v>69</v>
      </c>
      <c r="B64" s="251" t="s">
        <v>67</v>
      </c>
      <c r="C64" s="148"/>
      <c r="D64" s="139"/>
      <c r="E64" s="139"/>
      <c r="F64" s="143"/>
      <c r="G64" s="113"/>
      <c r="H64" s="148"/>
      <c r="I64" s="449"/>
      <c r="J64" s="449"/>
    </row>
    <row r="65" spans="1:10" ht="15" customHeight="1" x14ac:dyDescent="0.2">
      <c r="A65" s="251"/>
      <c r="B65" s="251" t="s">
        <v>70</v>
      </c>
      <c r="C65" s="144">
        <v>0.8</v>
      </c>
      <c r="D65" s="141"/>
      <c r="E65" s="142"/>
      <c r="F65" s="143">
        <v>0</v>
      </c>
      <c r="G65" s="144">
        <f>(C65*E65)+(F65*(C65*E65))</f>
        <v>0</v>
      </c>
      <c r="H65" s="145">
        <f>(D65*E65)+(F65*(D65*E65))</f>
        <v>0</v>
      </c>
      <c r="I65" s="449"/>
      <c r="J65" s="449"/>
    </row>
    <row r="66" spans="1:10" ht="15" customHeight="1" x14ac:dyDescent="0.2">
      <c r="A66" s="251" t="s">
        <v>71</v>
      </c>
      <c r="B66" s="251" t="s">
        <v>72</v>
      </c>
      <c r="C66" s="148"/>
      <c r="D66" s="139"/>
      <c r="E66" s="139"/>
      <c r="F66" s="143"/>
      <c r="G66" s="113"/>
      <c r="H66" s="148"/>
      <c r="I66" s="449"/>
      <c r="J66" s="449"/>
    </row>
    <row r="67" spans="1:10" ht="15" customHeight="1" x14ac:dyDescent="0.2">
      <c r="A67" s="251"/>
      <c r="B67" s="251" t="s">
        <v>73</v>
      </c>
      <c r="C67" s="144">
        <v>1.32</v>
      </c>
      <c r="D67" s="141"/>
      <c r="E67" s="142"/>
      <c r="F67" s="143">
        <v>0</v>
      </c>
      <c r="G67" s="144">
        <f>(C67*E67)+(F67*(C67*E67))</f>
        <v>0</v>
      </c>
      <c r="H67" s="145">
        <f>(D67*E67)+(F67*(D67*E67))</f>
        <v>0</v>
      </c>
      <c r="I67" s="449"/>
      <c r="J67" s="449"/>
    </row>
    <row r="68" spans="1:10" ht="15" customHeight="1" x14ac:dyDescent="0.2">
      <c r="A68" s="251" t="s">
        <v>74</v>
      </c>
      <c r="B68" s="251" t="s">
        <v>75</v>
      </c>
      <c r="C68" s="144">
        <v>0.19</v>
      </c>
      <c r="D68" s="141"/>
      <c r="E68" s="142"/>
      <c r="F68" s="143">
        <v>0</v>
      </c>
      <c r="G68" s="144">
        <f>(C68*E68)+(F68*(C68*E68))</f>
        <v>0</v>
      </c>
      <c r="H68" s="145">
        <f>(D68*E68)+(F68*(D68*E68))</f>
        <v>0</v>
      </c>
      <c r="I68" s="449"/>
      <c r="J68" s="449"/>
    </row>
    <row r="69" spans="1:10" ht="15" customHeight="1" x14ac:dyDescent="0.2">
      <c r="A69" s="251" t="s">
        <v>76</v>
      </c>
      <c r="B69" s="251" t="s">
        <v>77</v>
      </c>
      <c r="C69" s="144">
        <v>0.55000000000000004</v>
      </c>
      <c r="D69" s="141"/>
      <c r="E69" s="142"/>
      <c r="F69" s="143">
        <v>0</v>
      </c>
      <c r="G69" s="144">
        <f>(C69*E69)+(F69*(C69*E69))</f>
        <v>0</v>
      </c>
      <c r="H69" s="145">
        <f>(D69*E69)+(F69*(D69*E69))</f>
        <v>0</v>
      </c>
      <c r="I69" s="449"/>
      <c r="J69" s="449"/>
    </row>
    <row r="70" spans="1:10" s="121" customFormat="1" ht="15" customHeight="1" x14ac:dyDescent="0.2">
      <c r="A70" s="122"/>
      <c r="C70" s="151"/>
      <c r="D70" s="121" t="s">
        <v>301</v>
      </c>
      <c r="E70" s="152">
        <f>SUM(E48:E53,E55:E60,E62:E69)</f>
        <v>0</v>
      </c>
      <c r="G70" s="153">
        <f>SUM(G47:G69)</f>
        <v>0</v>
      </c>
      <c r="H70" s="158">
        <f>SUM(H47:H69)</f>
        <v>0</v>
      </c>
    </row>
    <row r="71" spans="1:10" s="165" customFormat="1" ht="15" customHeight="1" x14ac:dyDescent="0.2">
      <c r="A71" s="202"/>
      <c r="C71" s="147"/>
      <c r="D71" s="121" t="s">
        <v>352</v>
      </c>
      <c r="G71" s="147"/>
      <c r="H71" s="154">
        <f>MAX(G49:H49)+MAX(G51:H51)+MAX(G53:H53)+MAX(G56:H56)+MAX(G58:H58)+MAX(G60:H60)+MAX(G63:H63)+MAX(G65:H65)+MAX(G67:H67)+MAX(G68:H68)+MAX(G69:H69)</f>
        <v>0</v>
      </c>
    </row>
    <row r="72" spans="1:10" s="165" customFormat="1" ht="15" customHeight="1" x14ac:dyDescent="0.2">
      <c r="A72" s="202"/>
      <c r="B72" s="121"/>
      <c r="C72" s="151"/>
      <c r="G72" s="114"/>
      <c r="H72" s="114"/>
    </row>
    <row r="73" spans="1:10" s="165" customFormat="1" ht="15" customHeight="1" x14ac:dyDescent="0.25">
      <c r="A73" s="452" t="s">
        <v>78</v>
      </c>
      <c r="B73" s="452"/>
      <c r="C73" s="452"/>
      <c r="G73" s="114"/>
      <c r="H73" s="114"/>
    </row>
    <row r="74" spans="1:10" s="165" customFormat="1" ht="15" customHeight="1" x14ac:dyDescent="0.25">
      <c r="A74" s="202"/>
      <c r="B74" s="198"/>
      <c r="C74" s="147"/>
      <c r="G74" s="114"/>
      <c r="H74" s="114"/>
    </row>
    <row r="75" spans="1:10" s="165" customFormat="1" ht="15" customHeight="1" x14ac:dyDescent="0.2">
      <c r="A75" s="121" t="s">
        <v>355</v>
      </c>
      <c r="C75" s="255"/>
      <c r="G75" s="114"/>
      <c r="H75" s="114"/>
    </row>
    <row r="76" spans="1:10" s="165" customFormat="1" ht="15" customHeight="1" x14ac:dyDescent="0.2">
      <c r="A76" s="121" t="s">
        <v>356</v>
      </c>
      <c r="C76" s="147"/>
      <c r="G76" s="114"/>
      <c r="H76" s="114"/>
    </row>
    <row r="77" spans="1:10" s="165" customFormat="1" ht="15" customHeight="1" x14ac:dyDescent="0.2">
      <c r="A77" s="121" t="s">
        <v>341</v>
      </c>
      <c r="C77" s="147"/>
      <c r="G77" s="114"/>
      <c r="H77" s="114"/>
    </row>
    <row r="78" spans="1:10" s="165" customFormat="1" ht="15" customHeight="1" x14ac:dyDescent="0.2">
      <c r="A78" s="121" t="s">
        <v>357</v>
      </c>
      <c r="C78" s="147"/>
      <c r="G78" s="114"/>
      <c r="H78" s="114"/>
    </row>
    <row r="79" spans="1:10" s="165" customFormat="1" ht="15" customHeight="1" x14ac:dyDescent="0.2">
      <c r="A79" s="121" t="s">
        <v>342</v>
      </c>
      <c r="C79" s="147"/>
      <c r="G79" s="114"/>
      <c r="H79" s="114"/>
    </row>
    <row r="80" spans="1:10" s="165" customFormat="1" ht="15" customHeight="1" x14ac:dyDescent="0.2">
      <c r="A80" s="121" t="s">
        <v>343</v>
      </c>
      <c r="C80" s="147"/>
      <c r="G80" s="114"/>
      <c r="H80" s="114"/>
    </row>
    <row r="81" spans="1:46" s="165" customFormat="1" ht="15" customHeight="1" x14ac:dyDescent="0.2">
      <c r="A81" s="451" t="s">
        <v>344</v>
      </c>
      <c r="B81" s="451"/>
      <c r="C81" s="147"/>
      <c r="G81" s="114"/>
      <c r="H81" s="114"/>
    </row>
    <row r="82" spans="1:46" s="165" customFormat="1" ht="15" customHeight="1" x14ac:dyDescent="0.2">
      <c r="A82" s="122" t="s">
        <v>345</v>
      </c>
      <c r="C82" s="147"/>
      <c r="G82" s="114"/>
      <c r="H82" s="114"/>
    </row>
    <row r="83" spans="1:46" s="165" customFormat="1" ht="15" customHeight="1" x14ac:dyDescent="0.2">
      <c r="A83" s="121"/>
      <c r="C83" s="147"/>
      <c r="G83" s="114"/>
      <c r="H83" s="114"/>
    </row>
    <row r="84" spans="1:46" s="250" customFormat="1" ht="15" customHeight="1" x14ac:dyDescent="0.2">
      <c r="A84" s="253" t="s">
        <v>28</v>
      </c>
      <c r="B84" s="251"/>
      <c r="C84" s="156" t="s">
        <v>346</v>
      </c>
      <c r="D84" s="251" t="s">
        <v>347</v>
      </c>
      <c r="E84" s="157" t="s">
        <v>401</v>
      </c>
      <c r="F84" s="252" t="s">
        <v>349</v>
      </c>
      <c r="G84" s="157" t="s">
        <v>350</v>
      </c>
      <c r="H84" s="157" t="s">
        <v>347</v>
      </c>
      <c r="I84" s="448" t="s">
        <v>351</v>
      </c>
      <c r="J84" s="448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</row>
    <row r="85" spans="1:46" s="165" customFormat="1" ht="15" customHeight="1" x14ac:dyDescent="0.2">
      <c r="A85" s="252" t="s">
        <v>79</v>
      </c>
      <c r="C85" s="148"/>
      <c r="D85" s="251"/>
      <c r="E85" s="251"/>
      <c r="G85" s="113"/>
      <c r="H85" s="113"/>
    </row>
    <row r="86" spans="1:46" ht="15" customHeight="1" x14ac:dyDescent="0.2">
      <c r="A86" s="256" t="s">
        <v>80</v>
      </c>
      <c r="B86" s="251" t="s">
        <v>81</v>
      </c>
      <c r="C86" s="144">
        <v>0.38</v>
      </c>
      <c r="D86" s="141"/>
      <c r="E86" s="142"/>
      <c r="F86" s="143">
        <v>0</v>
      </c>
      <c r="G86" s="144">
        <f t="shared" ref="G86:G94" si="2">(C86*E86)+(F86*(C86*E86))</f>
        <v>0</v>
      </c>
      <c r="H86" s="145">
        <f>(D86*E86)+(F86*(D86*E86))</f>
        <v>0</v>
      </c>
      <c r="I86" s="449"/>
      <c r="J86" s="449"/>
    </row>
    <row r="87" spans="1:46" ht="15" customHeight="1" x14ac:dyDescent="0.2">
      <c r="A87" s="256" t="s">
        <v>82</v>
      </c>
      <c r="B87" s="251" t="s">
        <v>83</v>
      </c>
      <c r="C87" s="144">
        <v>0.16</v>
      </c>
      <c r="D87" s="141"/>
      <c r="E87" s="142"/>
      <c r="F87" s="143">
        <v>0</v>
      </c>
      <c r="G87" s="144">
        <f t="shared" si="2"/>
        <v>0</v>
      </c>
      <c r="H87" s="145">
        <f t="shared" ref="H87:H93" si="3">(D87*E87)+(F87*(D87*E87))</f>
        <v>0</v>
      </c>
      <c r="I87" s="449"/>
      <c r="J87" s="449"/>
    </row>
    <row r="88" spans="1:46" ht="15" customHeight="1" x14ac:dyDescent="0.2">
      <c r="A88" s="257" t="s">
        <v>84</v>
      </c>
      <c r="B88" s="251" t="s">
        <v>85</v>
      </c>
      <c r="C88" s="144">
        <v>0.53</v>
      </c>
      <c r="D88" s="141"/>
      <c r="E88" s="142"/>
      <c r="F88" s="143">
        <v>0</v>
      </c>
      <c r="G88" s="144">
        <f t="shared" si="2"/>
        <v>0</v>
      </c>
      <c r="H88" s="145">
        <f t="shared" si="3"/>
        <v>0</v>
      </c>
      <c r="I88" s="449"/>
      <c r="J88" s="449"/>
    </row>
    <row r="89" spans="1:46" ht="15" customHeight="1" x14ac:dyDescent="0.2">
      <c r="A89" s="257" t="s">
        <v>86</v>
      </c>
      <c r="B89" s="251" t="s">
        <v>87</v>
      </c>
      <c r="C89" s="144">
        <v>0.46</v>
      </c>
      <c r="D89" s="141"/>
      <c r="E89" s="142"/>
      <c r="F89" s="143">
        <v>0</v>
      </c>
      <c r="G89" s="144">
        <f t="shared" si="2"/>
        <v>0</v>
      </c>
      <c r="H89" s="145">
        <f t="shared" si="3"/>
        <v>0</v>
      </c>
      <c r="I89" s="449"/>
      <c r="J89" s="449"/>
    </row>
    <row r="90" spans="1:46" ht="15" customHeight="1" x14ac:dyDescent="0.2">
      <c r="A90" s="257" t="s">
        <v>88</v>
      </c>
      <c r="B90" s="364" t="s">
        <v>89</v>
      </c>
      <c r="C90" s="144">
        <v>0.41</v>
      </c>
      <c r="D90" s="141"/>
      <c r="E90" s="142"/>
      <c r="F90" s="143">
        <v>0</v>
      </c>
      <c r="G90" s="144">
        <f t="shared" si="2"/>
        <v>0</v>
      </c>
      <c r="H90" s="145">
        <f t="shared" si="3"/>
        <v>0</v>
      </c>
      <c r="I90" s="453"/>
      <c r="J90" s="453"/>
    </row>
    <row r="91" spans="1:46" ht="15" customHeight="1" x14ac:dyDescent="0.2">
      <c r="A91" s="419" t="s">
        <v>419</v>
      </c>
      <c r="B91" s="239" t="s">
        <v>417</v>
      </c>
      <c r="C91" s="376">
        <v>0.31</v>
      </c>
      <c r="D91" s="141"/>
      <c r="E91" s="142"/>
      <c r="F91" s="143">
        <v>0</v>
      </c>
      <c r="G91" s="144">
        <f t="shared" si="2"/>
        <v>0</v>
      </c>
      <c r="H91" s="145">
        <f t="shared" si="3"/>
        <v>0</v>
      </c>
      <c r="I91" s="417"/>
      <c r="J91" s="418"/>
    </row>
    <row r="92" spans="1:46" ht="15" customHeight="1" x14ac:dyDescent="0.2">
      <c r="A92" s="419" t="s">
        <v>420</v>
      </c>
      <c r="B92" s="239" t="s">
        <v>418</v>
      </c>
      <c r="C92" s="376">
        <v>0.25</v>
      </c>
      <c r="D92" s="141"/>
      <c r="E92" s="142"/>
      <c r="F92" s="143">
        <v>0</v>
      </c>
      <c r="G92" s="144">
        <f t="shared" si="2"/>
        <v>0</v>
      </c>
      <c r="H92" s="145">
        <f t="shared" si="3"/>
        <v>0</v>
      </c>
      <c r="I92" s="417"/>
      <c r="J92" s="418"/>
    </row>
    <row r="93" spans="1:46" ht="15" customHeight="1" x14ac:dyDescent="0.2">
      <c r="A93" s="419" t="s">
        <v>421</v>
      </c>
      <c r="B93" s="239" t="s">
        <v>422</v>
      </c>
      <c r="C93" s="376">
        <v>0.21</v>
      </c>
      <c r="D93" s="141"/>
      <c r="E93" s="142"/>
      <c r="F93" s="143">
        <v>0</v>
      </c>
      <c r="G93" s="144">
        <f t="shared" si="2"/>
        <v>0</v>
      </c>
      <c r="H93" s="416">
        <f t="shared" si="3"/>
        <v>0</v>
      </c>
      <c r="I93" s="417"/>
      <c r="J93" s="418"/>
    </row>
    <row r="94" spans="1:46" ht="15" customHeight="1" x14ac:dyDescent="0.2">
      <c r="A94" s="419" t="s">
        <v>423</v>
      </c>
      <c r="B94" s="239" t="s">
        <v>424</v>
      </c>
      <c r="C94" s="376">
        <v>0.18</v>
      </c>
      <c r="D94" s="141"/>
      <c r="E94" s="142"/>
      <c r="F94" s="143">
        <v>0</v>
      </c>
      <c r="G94" s="144">
        <f t="shared" si="2"/>
        <v>0</v>
      </c>
      <c r="H94" s="416">
        <f>(D94*E94)+(F94*(D94*E94))</f>
        <v>0</v>
      </c>
      <c r="I94" s="417"/>
      <c r="J94" s="418"/>
    </row>
    <row r="95" spans="1:46" ht="15" customHeight="1" x14ac:dyDescent="0.2">
      <c r="A95" s="252" t="s">
        <v>90</v>
      </c>
      <c r="B95" s="165"/>
      <c r="C95" s="148"/>
      <c r="D95" s="139"/>
      <c r="E95" s="139"/>
      <c r="F95" s="143"/>
      <c r="G95" s="113"/>
      <c r="H95" s="159"/>
    </row>
    <row r="96" spans="1:46" ht="15" customHeight="1" x14ac:dyDescent="0.2">
      <c r="A96" s="257" t="s">
        <v>91</v>
      </c>
      <c r="B96" s="251" t="s">
        <v>92</v>
      </c>
      <c r="C96" s="144">
        <v>0.38</v>
      </c>
      <c r="D96" s="141"/>
      <c r="E96" s="142"/>
      <c r="F96" s="143">
        <v>0</v>
      </c>
      <c r="G96" s="144">
        <f>(C96*E96)+(F96*(C96*E96))</f>
        <v>0</v>
      </c>
      <c r="H96" s="145">
        <f>(D96*E96)+(F96*(D96*E96))</f>
        <v>0</v>
      </c>
      <c r="I96" s="449"/>
      <c r="J96" s="449"/>
    </row>
    <row r="97" spans="1:10" ht="15" customHeight="1" x14ac:dyDescent="0.2">
      <c r="A97" s="257" t="s">
        <v>93</v>
      </c>
      <c r="B97" s="251" t="s">
        <v>94</v>
      </c>
      <c r="C97" s="144">
        <v>1.52</v>
      </c>
      <c r="D97" s="141"/>
      <c r="E97" s="142"/>
      <c r="F97" s="143">
        <v>0</v>
      </c>
      <c r="G97" s="144">
        <f>(C97*E97)+(F97*(C97*E97))</f>
        <v>0</v>
      </c>
      <c r="H97" s="145">
        <f>(D97*E97)+(F97*(D97*E97))</f>
        <v>0</v>
      </c>
      <c r="I97" s="449"/>
      <c r="J97" s="449"/>
    </row>
    <row r="98" spans="1:10" ht="15" customHeight="1" x14ac:dyDescent="0.2">
      <c r="A98" s="257" t="s">
        <v>95</v>
      </c>
      <c r="B98" s="251" t="s">
        <v>96</v>
      </c>
      <c r="C98" s="144">
        <v>0.38</v>
      </c>
      <c r="D98" s="141"/>
      <c r="E98" s="142"/>
      <c r="F98" s="143">
        <v>0</v>
      </c>
      <c r="G98" s="144">
        <f>(C98*E98)+(F98*(C98*E98))</f>
        <v>0</v>
      </c>
      <c r="H98" s="145">
        <f>(D98*E98)+(F98*(D98*E98))</f>
        <v>0</v>
      </c>
      <c r="I98" s="449"/>
      <c r="J98" s="449"/>
    </row>
    <row r="99" spans="1:10" ht="15" customHeight="1" x14ac:dyDescent="0.2">
      <c r="A99" s="240" t="s">
        <v>97</v>
      </c>
      <c r="B99" s="251" t="s">
        <v>98</v>
      </c>
      <c r="C99" s="144">
        <v>1.28</v>
      </c>
      <c r="D99" s="141"/>
      <c r="E99" s="142"/>
      <c r="F99" s="143">
        <v>0</v>
      </c>
      <c r="G99" s="144">
        <f>(C99*E99)+(F99*(C99*E99))</f>
        <v>0</v>
      </c>
      <c r="H99" s="145">
        <f>(D99*E99)+(F99*(D99*E99))</f>
        <v>0</v>
      </c>
      <c r="I99" s="449"/>
      <c r="J99" s="449"/>
    </row>
    <row r="100" spans="1:10" ht="15" customHeight="1" x14ac:dyDescent="0.2">
      <c r="A100" s="249" t="s">
        <v>99</v>
      </c>
      <c r="B100" s="165"/>
      <c r="C100" s="160"/>
      <c r="D100" s="139"/>
      <c r="E100" s="139"/>
      <c r="F100" s="143"/>
      <c r="G100" s="113"/>
      <c r="H100" s="159"/>
    </row>
    <row r="101" spans="1:10" ht="15" customHeight="1" x14ac:dyDescent="0.2">
      <c r="A101" s="240" t="s">
        <v>100</v>
      </c>
      <c r="B101" s="251" t="s">
        <v>101</v>
      </c>
      <c r="C101" s="144">
        <v>0.38</v>
      </c>
      <c r="D101" s="141"/>
      <c r="E101" s="142"/>
      <c r="F101" s="143">
        <v>0</v>
      </c>
      <c r="G101" s="144">
        <f t="shared" ref="G101:G107" si="4">(C101*E101)+(F101*(C101*E101))</f>
        <v>0</v>
      </c>
      <c r="H101" s="145">
        <f t="shared" ref="H101:H107" si="5">(D101*E101)+(F101*(D101*E101))</f>
        <v>0</v>
      </c>
      <c r="I101" s="449"/>
      <c r="J101" s="449"/>
    </row>
    <row r="102" spans="1:10" ht="15" customHeight="1" x14ac:dyDescent="0.2">
      <c r="A102" s="240" t="s">
        <v>102</v>
      </c>
      <c r="B102" s="251" t="s">
        <v>103</v>
      </c>
      <c r="C102" s="144">
        <v>0.74</v>
      </c>
      <c r="D102" s="141"/>
      <c r="E102" s="142"/>
      <c r="F102" s="143">
        <v>0</v>
      </c>
      <c r="G102" s="144">
        <f t="shared" si="4"/>
        <v>0</v>
      </c>
      <c r="H102" s="145">
        <f t="shared" si="5"/>
        <v>0</v>
      </c>
      <c r="I102" s="449"/>
      <c r="J102" s="449"/>
    </row>
    <row r="103" spans="1:10" ht="15" customHeight="1" x14ac:dyDescent="0.2">
      <c r="A103" s="240" t="s">
        <v>104</v>
      </c>
      <c r="B103" s="251" t="s">
        <v>105</v>
      </c>
      <c r="C103" s="144">
        <v>0.37</v>
      </c>
      <c r="D103" s="141"/>
      <c r="E103" s="142"/>
      <c r="F103" s="143">
        <v>0</v>
      </c>
      <c r="G103" s="144">
        <f t="shared" si="4"/>
        <v>0</v>
      </c>
      <c r="H103" s="145">
        <f t="shared" si="5"/>
        <v>0</v>
      </c>
      <c r="I103" s="449"/>
      <c r="J103" s="449"/>
    </row>
    <row r="104" spans="1:10" ht="15" customHeight="1" x14ac:dyDescent="0.2">
      <c r="A104" s="240" t="s">
        <v>106</v>
      </c>
      <c r="B104" s="251" t="s">
        <v>107</v>
      </c>
      <c r="C104" s="144">
        <v>0.74</v>
      </c>
      <c r="D104" s="141"/>
      <c r="E104" s="142"/>
      <c r="F104" s="143">
        <v>0</v>
      </c>
      <c r="G104" s="144">
        <f t="shared" si="4"/>
        <v>0</v>
      </c>
      <c r="H104" s="145">
        <f t="shared" si="5"/>
        <v>0</v>
      </c>
      <c r="I104" s="449"/>
      <c r="J104" s="449"/>
    </row>
    <row r="105" spans="1:10" ht="15" customHeight="1" x14ac:dyDescent="0.2">
      <c r="A105" s="240" t="s">
        <v>108</v>
      </c>
      <c r="B105" s="251" t="s">
        <v>109</v>
      </c>
      <c r="C105" s="144">
        <v>0.64</v>
      </c>
      <c r="D105" s="141"/>
      <c r="E105" s="142"/>
      <c r="F105" s="143">
        <v>0</v>
      </c>
      <c r="G105" s="144">
        <f t="shared" si="4"/>
        <v>0</v>
      </c>
      <c r="H105" s="145">
        <f t="shared" si="5"/>
        <v>0</v>
      </c>
      <c r="I105" s="449"/>
      <c r="J105" s="449"/>
    </row>
    <row r="106" spans="1:10" ht="15" customHeight="1" x14ac:dyDescent="0.2">
      <c r="A106" s="240" t="s">
        <v>110</v>
      </c>
      <c r="B106" s="251" t="s">
        <v>111</v>
      </c>
      <c r="C106" s="144">
        <v>0.76</v>
      </c>
      <c r="D106" s="141"/>
      <c r="E106" s="142"/>
      <c r="F106" s="143">
        <v>0</v>
      </c>
      <c r="G106" s="144">
        <f t="shared" si="4"/>
        <v>0</v>
      </c>
      <c r="H106" s="145">
        <f t="shared" si="5"/>
        <v>0</v>
      </c>
      <c r="I106" s="449"/>
      <c r="J106" s="449"/>
    </row>
    <row r="107" spans="1:10" ht="15" customHeight="1" x14ac:dyDescent="0.2">
      <c r="A107" s="240" t="s">
        <v>112</v>
      </c>
      <c r="B107" s="251" t="s">
        <v>113</v>
      </c>
      <c r="C107" s="144">
        <v>1.03</v>
      </c>
      <c r="D107" s="141"/>
      <c r="E107" s="142"/>
      <c r="F107" s="143">
        <v>0</v>
      </c>
      <c r="G107" s="144">
        <f t="shared" si="4"/>
        <v>0</v>
      </c>
      <c r="H107" s="145">
        <f t="shared" si="5"/>
        <v>0</v>
      </c>
      <c r="I107" s="449"/>
      <c r="J107" s="449"/>
    </row>
    <row r="108" spans="1:10" ht="15" customHeight="1" x14ac:dyDescent="0.2">
      <c r="A108" s="252" t="s">
        <v>114</v>
      </c>
      <c r="B108" s="165"/>
      <c r="C108" s="148"/>
      <c r="D108" s="139"/>
      <c r="E108" s="139"/>
      <c r="F108" s="143"/>
      <c r="G108" s="113"/>
      <c r="H108" s="159"/>
    </row>
    <row r="109" spans="1:10" ht="15" customHeight="1" x14ac:dyDescent="0.2">
      <c r="A109" s="240" t="s">
        <v>115</v>
      </c>
      <c r="B109" s="251" t="s">
        <v>101</v>
      </c>
      <c r="C109" s="144">
        <v>0.64</v>
      </c>
      <c r="D109" s="141"/>
      <c r="E109" s="142"/>
      <c r="F109" s="143">
        <v>0</v>
      </c>
      <c r="G109" s="144">
        <f>(C109*E109)+(F109*(C109*E109))</f>
        <v>0</v>
      </c>
      <c r="H109" s="145">
        <f>(D109*E109)+(F109*(D109*E109))</f>
        <v>0</v>
      </c>
      <c r="I109" s="449"/>
      <c r="J109" s="449"/>
    </row>
    <row r="110" spans="1:10" ht="15" customHeight="1" x14ac:dyDescent="0.2">
      <c r="A110" s="240" t="s">
        <v>116</v>
      </c>
      <c r="B110" s="251" t="s">
        <v>117</v>
      </c>
      <c r="C110" s="144">
        <v>1.03</v>
      </c>
      <c r="D110" s="141"/>
      <c r="E110" s="142"/>
      <c r="F110" s="143">
        <v>0</v>
      </c>
      <c r="G110" s="144">
        <f>(C110*E110)+(F110*(C110*E110))</f>
        <v>0</v>
      </c>
      <c r="H110" s="145">
        <f>(D110*E110)+(F110*(D110*E110))</f>
        <v>0</v>
      </c>
      <c r="I110" s="449"/>
      <c r="J110" s="449"/>
    </row>
    <row r="111" spans="1:10" ht="15" customHeight="1" x14ac:dyDescent="0.2">
      <c r="A111" s="240" t="s">
        <v>118</v>
      </c>
      <c r="B111" s="251" t="s">
        <v>109</v>
      </c>
      <c r="C111" s="144">
        <v>1.03</v>
      </c>
      <c r="D111" s="161"/>
      <c r="E111" s="142"/>
      <c r="F111" s="143">
        <v>0</v>
      </c>
      <c r="G111" s="144">
        <f>(C111*E111)+(F111*(C111*E111))</f>
        <v>0</v>
      </c>
      <c r="H111" s="145">
        <f>(D111*E111)+(F111*(D111*E111))</f>
        <v>0</v>
      </c>
      <c r="I111" s="449"/>
      <c r="J111" s="449"/>
    </row>
    <row r="112" spans="1:10" ht="15" customHeight="1" x14ac:dyDescent="0.2">
      <c r="A112" s="240" t="s">
        <v>119</v>
      </c>
      <c r="B112" s="251" t="s">
        <v>120</v>
      </c>
      <c r="C112" s="144">
        <v>1.03</v>
      </c>
      <c r="D112" s="141"/>
      <c r="E112" s="142"/>
      <c r="F112" s="143">
        <v>0</v>
      </c>
      <c r="G112" s="144">
        <f>(C112*E112)+(F112*(C112*E112))</f>
        <v>0</v>
      </c>
      <c r="H112" s="145">
        <f>(D112*E112)+(F112*(D112*E112))</f>
        <v>0</v>
      </c>
      <c r="I112" s="449"/>
      <c r="J112" s="449"/>
    </row>
    <row r="113" spans="1:10" ht="15" customHeight="1" x14ac:dyDescent="0.2">
      <c r="A113" s="252" t="s">
        <v>121</v>
      </c>
      <c r="B113" s="165"/>
      <c r="C113" s="148"/>
      <c r="D113" s="139"/>
      <c r="E113" s="139"/>
      <c r="F113" s="143"/>
      <c r="G113" s="113"/>
      <c r="H113" s="159"/>
    </row>
    <row r="114" spans="1:10" ht="15" customHeight="1" x14ac:dyDescent="0.2">
      <c r="A114" s="240" t="s">
        <v>122</v>
      </c>
      <c r="B114" s="251" t="s">
        <v>117</v>
      </c>
      <c r="C114" s="144">
        <v>0.79</v>
      </c>
      <c r="D114" s="141"/>
      <c r="E114" s="142"/>
      <c r="F114" s="143">
        <v>0</v>
      </c>
      <c r="G114" s="144">
        <f>(C114*E114)+(F114*(C114*E114))</f>
        <v>0</v>
      </c>
      <c r="H114" s="145">
        <f>(D114*E114)+(F114*(D114*E114))</f>
        <v>0</v>
      </c>
      <c r="I114" s="449"/>
      <c r="J114" s="449"/>
    </row>
    <row r="115" spans="1:10" ht="15" customHeight="1" x14ac:dyDescent="0.2">
      <c r="A115" s="240" t="s">
        <v>123</v>
      </c>
      <c r="B115" s="251" t="s">
        <v>124</v>
      </c>
      <c r="C115" s="144">
        <v>0.64</v>
      </c>
      <c r="D115" s="141"/>
      <c r="E115" s="142"/>
      <c r="F115" s="143">
        <v>0</v>
      </c>
      <c r="G115" s="144">
        <f>(C115*E115)+(F115*(C115*E115))</f>
        <v>0</v>
      </c>
      <c r="H115" s="145">
        <f>(D115*E115)+(F115*(D115*E115))</f>
        <v>0</v>
      </c>
      <c r="I115" s="449"/>
      <c r="J115" s="449"/>
    </row>
    <row r="116" spans="1:10" ht="15" customHeight="1" x14ac:dyDescent="0.2">
      <c r="A116" s="240" t="s">
        <v>125</v>
      </c>
      <c r="B116" s="251" t="s">
        <v>120</v>
      </c>
      <c r="C116" s="144">
        <v>0.75</v>
      </c>
      <c r="D116" s="141"/>
      <c r="E116" s="142"/>
      <c r="F116" s="143">
        <v>0</v>
      </c>
      <c r="G116" s="144">
        <f>(C116*E116)+(F116*(C116*E116))</f>
        <v>0</v>
      </c>
      <c r="H116" s="145">
        <f>(D116*E116)+(F116*(D116*E116))</f>
        <v>0</v>
      </c>
      <c r="I116" s="449"/>
      <c r="J116" s="449"/>
    </row>
    <row r="117" spans="1:10" ht="15" customHeight="1" x14ac:dyDescent="0.2">
      <c r="A117" s="252" t="s">
        <v>126</v>
      </c>
      <c r="B117" s="165"/>
      <c r="C117" s="148"/>
      <c r="D117" s="139"/>
      <c r="E117" s="139"/>
      <c r="F117" s="143"/>
      <c r="G117" s="113"/>
      <c r="H117" s="159"/>
    </row>
    <row r="118" spans="1:10" ht="15" customHeight="1" x14ac:dyDescent="0.2">
      <c r="A118" s="240" t="s">
        <v>127</v>
      </c>
      <c r="B118" s="251" t="s">
        <v>128</v>
      </c>
      <c r="C118" s="144">
        <v>0.3</v>
      </c>
      <c r="D118" s="141"/>
      <c r="E118" s="142"/>
      <c r="F118" s="143">
        <v>0</v>
      </c>
      <c r="G118" s="144">
        <f>(C118*E118)+(F118*(C118*E118))</f>
        <v>0</v>
      </c>
      <c r="H118" s="145">
        <f>(D118*E118)+(F118*(D118*E118))</f>
        <v>0</v>
      </c>
      <c r="I118" s="449"/>
      <c r="J118" s="449"/>
    </row>
    <row r="119" spans="1:10" ht="15" customHeight="1" x14ac:dyDescent="0.2">
      <c r="A119" s="240" t="s">
        <v>129</v>
      </c>
      <c r="B119" s="251" t="s">
        <v>130</v>
      </c>
      <c r="C119" s="144">
        <v>0.6</v>
      </c>
      <c r="D119" s="141"/>
      <c r="E119" s="142"/>
      <c r="F119" s="143">
        <v>0</v>
      </c>
      <c r="G119" s="144">
        <f>(C119*E119)+(F119*(C119*E119))</f>
        <v>0</v>
      </c>
      <c r="H119" s="145">
        <f>(D119*E119)+(F119*(D119*E119))</f>
        <v>0</v>
      </c>
      <c r="I119" s="449"/>
      <c r="J119" s="449"/>
    </row>
    <row r="120" spans="1:10" ht="15" customHeight="1" x14ac:dyDescent="0.2">
      <c r="A120" s="240" t="s">
        <v>131</v>
      </c>
      <c r="B120" s="251" t="s">
        <v>132</v>
      </c>
      <c r="C120" s="144">
        <v>0.53</v>
      </c>
      <c r="D120" s="141"/>
      <c r="E120" s="142"/>
      <c r="F120" s="143">
        <v>0</v>
      </c>
      <c r="G120" s="144">
        <f>(C120*E120)+(F120*(C120*E120))</f>
        <v>0</v>
      </c>
      <c r="H120" s="145">
        <f>(D120*E120)+(F120*(D120*E120))</f>
        <v>0</v>
      </c>
      <c r="I120" s="449"/>
      <c r="J120" s="449"/>
    </row>
    <row r="121" spans="1:10" ht="15" customHeight="1" x14ac:dyDescent="0.2">
      <c r="A121" s="240" t="s">
        <v>133</v>
      </c>
      <c r="B121" s="251" t="s">
        <v>134</v>
      </c>
      <c r="C121" s="162">
        <v>0.6</v>
      </c>
      <c r="D121" s="141"/>
      <c r="E121" s="142"/>
      <c r="F121" s="143">
        <v>0</v>
      </c>
      <c r="G121" s="144">
        <f>(C121*E121)+(F121*(C121*E121))</f>
        <v>0</v>
      </c>
      <c r="H121" s="145">
        <f>(D121*E121)+(F121*(D121*E121))</f>
        <v>0</v>
      </c>
      <c r="I121" s="449"/>
      <c r="J121" s="449"/>
    </row>
    <row r="122" spans="1:10" ht="15" customHeight="1" x14ac:dyDescent="0.2">
      <c r="A122" s="240" t="s">
        <v>135</v>
      </c>
      <c r="B122" s="251" t="s">
        <v>136</v>
      </c>
      <c r="C122" s="144">
        <v>0.87</v>
      </c>
      <c r="D122" s="141"/>
      <c r="E122" s="142"/>
      <c r="F122" s="143">
        <v>0</v>
      </c>
      <c r="G122" s="144">
        <f>(C122*E122)+(F122*(C122*E122))</f>
        <v>0</v>
      </c>
      <c r="H122" s="145">
        <f>(D122*E122)+(F122*(D122*E122))</f>
        <v>0</v>
      </c>
      <c r="I122" s="449"/>
      <c r="J122" s="449"/>
    </row>
    <row r="123" spans="1:10" s="121" customFormat="1" ht="15" customHeight="1" x14ac:dyDescent="0.2">
      <c r="A123" s="122"/>
      <c r="C123" s="151"/>
      <c r="D123" s="121" t="s">
        <v>301</v>
      </c>
      <c r="E123" s="152">
        <f>SUM(E86:E94,E96:E99,E101:E107,E109:E112,E114:E116,E118:E122)</f>
        <v>0</v>
      </c>
      <c r="G123" s="153">
        <f>SUM(G85:G122)</f>
        <v>0</v>
      </c>
      <c r="H123" s="158">
        <f>SUM(H85:H122)</f>
        <v>0</v>
      </c>
    </row>
    <row r="124" spans="1:10" s="165" customFormat="1" ht="15" customHeight="1" x14ac:dyDescent="0.2">
      <c r="A124" s="202"/>
      <c r="B124" s="121"/>
      <c r="C124" s="151"/>
      <c r="D124" s="121" t="s">
        <v>352</v>
      </c>
      <c r="G124" s="147"/>
      <c r="H124" s="154">
        <f>MAX(G86:H86)+MAX(G87:H87)+MAX(G88:H88)+MAX(G89:H89)+MAX(G90:H90)+MAX(G91+H91)+MAX(G92+H92)+MAX(G93+H93)+MAX(G94+H94)+MAX(G96:H96)+MAX(G97:H97)+MAX(G98:H98)+MAX(G99:H99)+MAX(G101:H101)+MAX(G102:H102)+MAX(G103:H103)+MAX(G104:H104)+MAX(G105:H105)+MAX(G106:H106)+MAX(G107:H107)+MAX(G109:H109)+MAX(G110:H110)+MAX(G111:H111)+MAX(G112:H112)+MAX(G114:H114)+MAX(G115:H115)+MAX(G116:H116)+MAX(G118:H118)+MAX(G119:H119)+MAX(G120:H120)+MAX(G121:H121)+MAX(G122:H122)</f>
        <v>0</v>
      </c>
    </row>
    <row r="125" spans="1:10" s="165" customFormat="1" ht="15" customHeight="1" x14ac:dyDescent="0.2">
      <c r="A125" s="202"/>
      <c r="B125" s="121"/>
      <c r="C125" s="151"/>
      <c r="G125" s="114"/>
      <c r="H125" s="114"/>
    </row>
    <row r="126" spans="1:10" s="165" customFormat="1" ht="15" customHeight="1" x14ac:dyDescent="0.25">
      <c r="A126" s="452" t="s">
        <v>137</v>
      </c>
      <c r="B126" s="452"/>
      <c r="C126" s="452"/>
      <c r="G126" s="114"/>
      <c r="H126" s="114"/>
    </row>
    <row r="127" spans="1:10" s="165" customFormat="1" ht="15" customHeight="1" x14ac:dyDescent="0.25">
      <c r="A127" s="174"/>
      <c r="B127" s="114"/>
      <c r="C127" s="114"/>
      <c r="G127" s="114"/>
      <c r="H127" s="114"/>
    </row>
    <row r="128" spans="1:10" s="165" customFormat="1" ht="15" customHeight="1" x14ac:dyDescent="0.2">
      <c r="A128" s="121" t="s">
        <v>358</v>
      </c>
      <c r="C128" s="147"/>
      <c r="G128" s="114"/>
      <c r="H128" s="114"/>
    </row>
    <row r="129" spans="1:46" s="165" customFormat="1" ht="15" customHeight="1" x14ac:dyDescent="0.2">
      <c r="A129" s="121" t="s">
        <v>359</v>
      </c>
      <c r="C129" s="147"/>
      <c r="G129" s="114"/>
      <c r="H129" s="114"/>
    </row>
    <row r="130" spans="1:46" s="165" customFormat="1" ht="15" customHeight="1" x14ac:dyDescent="0.2">
      <c r="A130" s="121" t="s">
        <v>360</v>
      </c>
      <c r="C130" s="147"/>
      <c r="G130" s="114"/>
      <c r="H130" s="114"/>
    </row>
    <row r="131" spans="1:46" s="165" customFormat="1" ht="15" customHeight="1" x14ac:dyDescent="0.2">
      <c r="A131" s="121" t="s">
        <v>341</v>
      </c>
      <c r="C131" s="147"/>
      <c r="G131" s="114"/>
      <c r="H131" s="114"/>
    </row>
    <row r="132" spans="1:46" s="165" customFormat="1" ht="15" customHeight="1" x14ac:dyDescent="0.2">
      <c r="A132" s="121" t="s">
        <v>342</v>
      </c>
      <c r="C132" s="147"/>
      <c r="G132" s="114"/>
      <c r="H132" s="114"/>
    </row>
    <row r="133" spans="1:46" s="165" customFormat="1" ht="15" customHeight="1" x14ac:dyDescent="0.2">
      <c r="A133" s="121" t="s">
        <v>343</v>
      </c>
      <c r="C133" s="147"/>
      <c r="G133" s="114"/>
      <c r="H133" s="114"/>
    </row>
    <row r="134" spans="1:46" s="165" customFormat="1" ht="15" customHeight="1" x14ac:dyDescent="0.2">
      <c r="A134" s="451" t="s">
        <v>344</v>
      </c>
      <c r="B134" s="451"/>
      <c r="C134" s="147"/>
      <c r="G134" s="114"/>
      <c r="H134" s="114"/>
    </row>
    <row r="135" spans="1:46" s="165" customFormat="1" ht="15" customHeight="1" x14ac:dyDescent="0.2">
      <c r="A135" s="122" t="s">
        <v>345</v>
      </c>
      <c r="C135" s="147"/>
      <c r="G135" s="114"/>
      <c r="H135" s="114"/>
    </row>
    <row r="136" spans="1:46" s="165" customFormat="1" ht="15" customHeight="1" x14ac:dyDescent="0.2">
      <c r="A136" s="121"/>
      <c r="C136" s="147"/>
      <c r="G136" s="114"/>
      <c r="H136" s="114"/>
    </row>
    <row r="137" spans="1:46" s="250" customFormat="1" ht="15" customHeight="1" x14ac:dyDescent="0.2">
      <c r="A137" s="253" t="s">
        <v>28</v>
      </c>
      <c r="B137" s="251"/>
      <c r="C137" s="156" t="s">
        <v>346</v>
      </c>
      <c r="D137" s="251" t="s">
        <v>347</v>
      </c>
      <c r="E137" s="157" t="s">
        <v>401</v>
      </c>
      <c r="F137" s="252" t="s">
        <v>349</v>
      </c>
      <c r="G137" s="157" t="s">
        <v>350</v>
      </c>
      <c r="H137" s="157" t="s">
        <v>347</v>
      </c>
      <c r="I137" s="448" t="s">
        <v>351</v>
      </c>
      <c r="J137" s="448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65"/>
      <c r="AK137" s="165"/>
      <c r="AL137" s="165"/>
      <c r="AM137" s="165"/>
      <c r="AN137" s="165"/>
      <c r="AO137" s="165"/>
      <c r="AP137" s="165"/>
      <c r="AQ137" s="165"/>
      <c r="AR137" s="165"/>
      <c r="AS137" s="165"/>
      <c r="AT137" s="165"/>
    </row>
    <row r="138" spans="1:46" ht="15" customHeight="1" x14ac:dyDescent="0.2">
      <c r="A138" s="240" t="s">
        <v>138</v>
      </c>
      <c r="B138" s="251" t="s">
        <v>139</v>
      </c>
      <c r="C138" s="144">
        <v>0.38</v>
      </c>
      <c r="D138" s="141"/>
      <c r="E138" s="142"/>
      <c r="F138" s="143">
        <v>0</v>
      </c>
      <c r="G138" s="144">
        <f>(C138*E138)+(F138*(C138*E138))</f>
        <v>0</v>
      </c>
      <c r="H138" s="145">
        <f>(D138*E138)+(F138*(D138*E138))</f>
        <v>0</v>
      </c>
      <c r="I138" s="449"/>
      <c r="J138" s="449"/>
    </row>
    <row r="139" spans="1:46" ht="15" customHeight="1" x14ac:dyDescent="0.2">
      <c r="A139" s="240" t="s">
        <v>140</v>
      </c>
      <c r="B139" s="251" t="s">
        <v>141</v>
      </c>
      <c r="C139" s="113"/>
      <c r="D139" s="139"/>
      <c r="E139" s="139"/>
      <c r="F139" s="143"/>
      <c r="G139" s="113"/>
      <c r="H139" s="148"/>
    </row>
    <row r="140" spans="1:46" ht="15" customHeight="1" x14ac:dyDescent="0.2">
      <c r="A140" s="240"/>
      <c r="B140" s="251" t="s">
        <v>142</v>
      </c>
      <c r="C140" s="144">
        <v>1.46</v>
      </c>
      <c r="D140" s="141"/>
      <c r="E140" s="142"/>
      <c r="F140" s="143">
        <v>0</v>
      </c>
      <c r="G140" s="144">
        <f t="shared" ref="G140:G145" si="6">(C140*E140)+(F140*(C140*E140))</f>
        <v>0</v>
      </c>
      <c r="H140" s="145">
        <f t="shared" ref="H140:H145" si="7">(D140*E140)+(F140*(D140*E140))</f>
        <v>0</v>
      </c>
      <c r="I140" s="449"/>
      <c r="J140" s="449"/>
    </row>
    <row r="141" spans="1:46" ht="15" customHeight="1" x14ac:dyDescent="0.2">
      <c r="A141" s="240" t="s">
        <v>143</v>
      </c>
      <c r="B141" s="251" t="s">
        <v>144</v>
      </c>
      <c r="C141" s="144">
        <v>2.46</v>
      </c>
      <c r="D141" s="141"/>
      <c r="E141" s="142"/>
      <c r="F141" s="143">
        <v>0</v>
      </c>
      <c r="G141" s="144">
        <f t="shared" si="6"/>
        <v>0</v>
      </c>
      <c r="H141" s="145">
        <f t="shared" si="7"/>
        <v>0</v>
      </c>
      <c r="I141" s="449"/>
      <c r="J141" s="449"/>
    </row>
    <row r="142" spans="1:46" ht="15" customHeight="1" x14ac:dyDescent="0.2">
      <c r="A142" s="240" t="s">
        <v>145</v>
      </c>
      <c r="B142" s="251" t="s">
        <v>146</v>
      </c>
      <c r="C142" s="144">
        <v>2.11</v>
      </c>
      <c r="D142" s="141"/>
      <c r="E142" s="142"/>
      <c r="F142" s="143">
        <v>0</v>
      </c>
      <c r="G142" s="144">
        <f t="shared" si="6"/>
        <v>0</v>
      </c>
      <c r="H142" s="145">
        <f t="shared" si="7"/>
        <v>0</v>
      </c>
      <c r="I142" s="449"/>
      <c r="J142" s="449"/>
    </row>
    <row r="143" spans="1:46" ht="15" customHeight="1" x14ac:dyDescent="0.2">
      <c r="A143" s="240" t="s">
        <v>147</v>
      </c>
      <c r="B143" s="251" t="s">
        <v>148</v>
      </c>
      <c r="C143" s="144">
        <v>1.84</v>
      </c>
      <c r="D143" s="141"/>
      <c r="E143" s="142"/>
      <c r="F143" s="143">
        <v>0</v>
      </c>
      <c r="G143" s="144">
        <f t="shared" si="6"/>
        <v>0</v>
      </c>
      <c r="H143" s="145">
        <f t="shared" si="7"/>
        <v>0</v>
      </c>
      <c r="I143" s="449"/>
      <c r="J143" s="449"/>
    </row>
    <row r="144" spans="1:46" ht="15" customHeight="1" x14ac:dyDescent="0.2">
      <c r="A144" s="240" t="s">
        <v>429</v>
      </c>
      <c r="B144" s="251" t="s">
        <v>150</v>
      </c>
      <c r="C144" s="144">
        <v>2</v>
      </c>
      <c r="D144" s="141"/>
      <c r="E144" s="142"/>
      <c r="F144" s="143">
        <v>0</v>
      </c>
      <c r="G144" s="144">
        <f t="shared" si="6"/>
        <v>0</v>
      </c>
      <c r="H144" s="145">
        <f t="shared" si="7"/>
        <v>0</v>
      </c>
      <c r="I144" s="449"/>
      <c r="J144" s="449"/>
    </row>
    <row r="145" spans="1:46" ht="15" customHeight="1" x14ac:dyDescent="0.2">
      <c r="A145" s="240" t="s">
        <v>151</v>
      </c>
      <c r="B145" s="251" t="s">
        <v>152</v>
      </c>
      <c r="C145" s="144">
        <v>1.36</v>
      </c>
      <c r="D145" s="141"/>
      <c r="E145" s="142"/>
      <c r="F145" s="143">
        <v>0</v>
      </c>
      <c r="G145" s="144">
        <f t="shared" si="6"/>
        <v>0</v>
      </c>
      <c r="H145" s="145">
        <f t="shared" si="7"/>
        <v>0</v>
      </c>
      <c r="I145" s="449"/>
      <c r="J145" s="449"/>
    </row>
    <row r="146" spans="1:46" ht="15" customHeight="1" x14ac:dyDescent="0.2">
      <c r="A146" s="240" t="s">
        <v>153</v>
      </c>
      <c r="B146" s="251" t="s">
        <v>154</v>
      </c>
      <c r="C146" s="113"/>
      <c r="D146" s="139"/>
      <c r="E146" s="139"/>
      <c r="F146" s="143"/>
      <c r="G146" s="113"/>
      <c r="H146" s="148"/>
    </row>
    <row r="147" spans="1:46" ht="15" customHeight="1" x14ac:dyDescent="0.2">
      <c r="A147" s="240"/>
      <c r="B147" s="251" t="s">
        <v>155</v>
      </c>
      <c r="C147" s="144">
        <v>0.59</v>
      </c>
      <c r="D147" s="141"/>
      <c r="E147" s="142"/>
      <c r="F147" s="143">
        <v>0</v>
      </c>
      <c r="G147" s="144">
        <f>(C147*E147)+(F147*(C147*E147))</f>
        <v>0</v>
      </c>
      <c r="H147" s="145">
        <f>(D147*E147)+(F147*(D147*E147))</f>
        <v>0</v>
      </c>
      <c r="I147" s="449"/>
      <c r="J147" s="449"/>
    </row>
    <row r="148" spans="1:46" s="121" customFormat="1" ht="15" customHeight="1" x14ac:dyDescent="0.2">
      <c r="A148" s="122"/>
      <c r="C148" s="151"/>
      <c r="D148" s="121" t="s">
        <v>301</v>
      </c>
      <c r="E148" s="152">
        <f>SUM(E138,E140:E145,E147)</f>
        <v>0</v>
      </c>
      <c r="G148" s="153">
        <f>SUM(G138:G147)</f>
        <v>0</v>
      </c>
      <c r="H148" s="158">
        <f>SUM(H138:H147)</f>
        <v>0</v>
      </c>
    </row>
    <row r="149" spans="1:46" s="165" customFormat="1" ht="15" customHeight="1" x14ac:dyDescent="0.2">
      <c r="A149" s="202"/>
      <c r="B149" s="121"/>
      <c r="C149" s="151"/>
      <c r="D149" s="121" t="s">
        <v>352</v>
      </c>
      <c r="G149" s="147"/>
      <c r="H149" s="154">
        <f>MAX(G138:H138)+MAX(G140:H140)+MAX(G141:H141)+MAX(G142:H142)+MAX(G143:H143)+MAX(G144:H144)+MAX(G145:H145)+MAX(G147:H147)</f>
        <v>0</v>
      </c>
    </row>
    <row r="150" spans="1:46" s="165" customFormat="1" ht="15" customHeight="1" x14ac:dyDescent="0.2">
      <c r="A150" s="202"/>
      <c r="B150" s="121"/>
      <c r="C150" s="151"/>
      <c r="G150" s="114"/>
      <c r="H150" s="114"/>
    </row>
    <row r="151" spans="1:46" s="165" customFormat="1" ht="15" customHeight="1" x14ac:dyDescent="0.25">
      <c r="A151" s="452" t="s">
        <v>156</v>
      </c>
      <c r="B151" s="452"/>
      <c r="C151" s="452"/>
      <c r="G151" s="114"/>
      <c r="H151" s="114"/>
    </row>
    <row r="152" spans="1:46" s="165" customFormat="1" ht="15" customHeight="1" x14ac:dyDescent="0.2">
      <c r="A152" s="202"/>
      <c r="C152" s="255"/>
      <c r="G152" s="114"/>
      <c r="H152" s="114"/>
    </row>
    <row r="153" spans="1:46" s="165" customFormat="1" ht="15" customHeight="1" x14ac:dyDescent="0.2">
      <c r="A153" s="121" t="s">
        <v>157</v>
      </c>
      <c r="C153" s="147"/>
      <c r="G153" s="114"/>
      <c r="H153" s="114"/>
    </row>
    <row r="154" spans="1:46" s="165" customFormat="1" ht="15" customHeight="1" x14ac:dyDescent="0.2">
      <c r="A154" s="121" t="s">
        <v>361</v>
      </c>
      <c r="C154" s="147"/>
      <c r="G154" s="114"/>
      <c r="H154" s="114"/>
    </row>
    <row r="155" spans="1:46" s="165" customFormat="1" ht="15" customHeight="1" x14ac:dyDescent="0.2">
      <c r="A155" s="121" t="s">
        <v>362</v>
      </c>
      <c r="C155" s="147"/>
      <c r="G155" s="114"/>
      <c r="H155" s="114"/>
    </row>
    <row r="156" spans="1:46" s="165" customFormat="1" ht="15" customHeight="1" x14ac:dyDescent="0.2">
      <c r="A156" s="121" t="s">
        <v>343</v>
      </c>
      <c r="C156" s="147"/>
      <c r="G156" s="114"/>
      <c r="H156" s="114"/>
    </row>
    <row r="157" spans="1:46" s="165" customFormat="1" ht="15" customHeight="1" x14ac:dyDescent="0.2">
      <c r="A157" s="122" t="s">
        <v>344</v>
      </c>
      <c r="C157" s="147"/>
      <c r="G157" s="114"/>
      <c r="H157" s="114"/>
    </row>
    <row r="158" spans="1:46" s="165" customFormat="1" ht="15" customHeight="1" x14ac:dyDescent="0.2">
      <c r="A158" s="122" t="s">
        <v>345</v>
      </c>
      <c r="C158" s="147"/>
      <c r="G158" s="114"/>
      <c r="H158" s="114"/>
    </row>
    <row r="159" spans="1:46" s="165" customFormat="1" ht="15" customHeight="1" x14ac:dyDescent="0.2">
      <c r="A159" s="121"/>
      <c r="C159" s="147"/>
      <c r="G159" s="114"/>
      <c r="H159" s="114"/>
    </row>
    <row r="160" spans="1:46" s="250" customFormat="1" ht="15" customHeight="1" x14ac:dyDescent="0.2">
      <c r="A160" s="253" t="s">
        <v>28</v>
      </c>
      <c r="B160" s="251"/>
      <c r="C160" s="156" t="s">
        <v>346</v>
      </c>
      <c r="D160" s="251" t="s">
        <v>347</v>
      </c>
      <c r="E160" s="157" t="s">
        <v>401</v>
      </c>
      <c r="F160" s="252" t="s">
        <v>349</v>
      </c>
      <c r="G160" s="157" t="s">
        <v>350</v>
      </c>
      <c r="H160" s="157" t="s">
        <v>347</v>
      </c>
      <c r="I160" s="448" t="s">
        <v>351</v>
      </c>
      <c r="J160" s="448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  <c r="Z160" s="165"/>
      <c r="AA160" s="165"/>
      <c r="AB160" s="165"/>
      <c r="AC160" s="165"/>
      <c r="AD160" s="165"/>
      <c r="AE160" s="165"/>
      <c r="AF160" s="165"/>
      <c r="AG160" s="165"/>
      <c r="AH160" s="165"/>
      <c r="AI160" s="165"/>
      <c r="AJ160" s="165"/>
      <c r="AK160" s="165"/>
      <c r="AL160" s="165"/>
      <c r="AM160" s="165"/>
      <c r="AN160" s="165"/>
      <c r="AO160" s="165"/>
      <c r="AP160" s="165"/>
      <c r="AQ160" s="165"/>
      <c r="AR160" s="165"/>
      <c r="AS160" s="165"/>
      <c r="AT160" s="165"/>
    </row>
    <row r="161" spans="1:10" ht="15" customHeight="1" x14ac:dyDescent="0.2">
      <c r="A161" s="240" t="s">
        <v>158</v>
      </c>
      <c r="B161" s="251" t="s">
        <v>159</v>
      </c>
      <c r="C161" s="144">
        <v>0.77</v>
      </c>
      <c r="D161" s="141"/>
      <c r="E161" s="142"/>
      <c r="F161" s="143">
        <v>0</v>
      </c>
      <c r="G161" s="144">
        <f t="shared" ref="G161:G171" si="8">(C161*E161)+(F161*(C161*E161))</f>
        <v>0</v>
      </c>
      <c r="H161" s="145">
        <f t="shared" ref="H161:H171" si="9">(D161*E161)+(F161*(D161*E161))</f>
        <v>0</v>
      </c>
      <c r="I161" s="449"/>
      <c r="J161" s="449"/>
    </row>
    <row r="162" spans="1:10" ht="15" customHeight="1" x14ac:dyDescent="0.2">
      <c r="A162" s="240" t="s">
        <v>160</v>
      </c>
      <c r="B162" s="251" t="s">
        <v>161</v>
      </c>
      <c r="C162" s="144">
        <v>0.45</v>
      </c>
      <c r="D162" s="141"/>
      <c r="E162" s="142"/>
      <c r="F162" s="143">
        <v>0</v>
      </c>
      <c r="G162" s="144">
        <f t="shared" si="8"/>
        <v>0</v>
      </c>
      <c r="H162" s="145">
        <f t="shared" si="9"/>
        <v>0</v>
      </c>
      <c r="I162" s="449"/>
      <c r="J162" s="449"/>
    </row>
    <row r="163" spans="1:10" ht="15" customHeight="1" x14ac:dyDescent="0.2">
      <c r="A163" s="240" t="s">
        <v>162</v>
      </c>
      <c r="B163" s="251" t="s">
        <v>163</v>
      </c>
      <c r="C163" s="144">
        <v>0.38</v>
      </c>
      <c r="D163" s="141"/>
      <c r="E163" s="142"/>
      <c r="F163" s="143">
        <v>0</v>
      </c>
      <c r="G163" s="144">
        <f t="shared" si="8"/>
        <v>0</v>
      </c>
      <c r="H163" s="145">
        <f t="shared" si="9"/>
        <v>0</v>
      </c>
      <c r="I163" s="449"/>
      <c r="J163" s="449"/>
    </row>
    <row r="164" spans="1:10" ht="15" customHeight="1" x14ac:dyDescent="0.2">
      <c r="A164" s="240" t="s">
        <v>164</v>
      </c>
      <c r="B164" s="251" t="s">
        <v>103</v>
      </c>
      <c r="C164" s="144">
        <v>0.83</v>
      </c>
      <c r="D164" s="141"/>
      <c r="E164" s="142"/>
      <c r="F164" s="143">
        <v>0</v>
      </c>
      <c r="G164" s="144">
        <f t="shared" si="8"/>
        <v>0</v>
      </c>
      <c r="H164" s="145">
        <f t="shared" si="9"/>
        <v>0</v>
      </c>
      <c r="I164" s="449"/>
      <c r="J164" s="449"/>
    </row>
    <row r="165" spans="1:10" ht="15" customHeight="1" x14ac:dyDescent="0.2">
      <c r="A165" s="240" t="s">
        <v>165</v>
      </c>
      <c r="B165" s="251" t="s">
        <v>166</v>
      </c>
      <c r="C165" s="144">
        <v>0.63</v>
      </c>
      <c r="D165" s="161"/>
      <c r="E165" s="142"/>
      <c r="F165" s="143">
        <v>0</v>
      </c>
      <c r="G165" s="144">
        <f t="shared" si="8"/>
        <v>0</v>
      </c>
      <c r="H165" s="145">
        <f t="shared" si="9"/>
        <v>0</v>
      </c>
      <c r="I165" s="449"/>
      <c r="J165" s="449"/>
    </row>
    <row r="166" spans="1:10" ht="15" customHeight="1" x14ac:dyDescent="0.2">
      <c r="A166" s="240" t="s">
        <v>167</v>
      </c>
      <c r="B166" s="251" t="s">
        <v>168</v>
      </c>
      <c r="C166" s="144">
        <v>1.41</v>
      </c>
      <c r="D166" s="161"/>
      <c r="E166" s="142"/>
      <c r="F166" s="143">
        <v>0</v>
      </c>
      <c r="G166" s="144">
        <f t="shared" si="8"/>
        <v>0</v>
      </c>
      <c r="H166" s="145">
        <f t="shared" si="9"/>
        <v>0</v>
      </c>
      <c r="I166" s="449"/>
      <c r="J166" s="449"/>
    </row>
    <row r="167" spans="1:10" ht="15" customHeight="1" x14ac:dyDescent="0.2">
      <c r="A167" s="240" t="s">
        <v>169</v>
      </c>
      <c r="B167" s="251" t="s">
        <v>170</v>
      </c>
      <c r="C167" s="144">
        <v>0.56000000000000005</v>
      </c>
      <c r="D167" s="141"/>
      <c r="E167" s="142"/>
      <c r="F167" s="143">
        <v>0</v>
      </c>
      <c r="G167" s="144">
        <f t="shared" si="8"/>
        <v>0</v>
      </c>
      <c r="H167" s="145">
        <f t="shared" si="9"/>
        <v>0</v>
      </c>
      <c r="I167" s="449"/>
      <c r="J167" s="449"/>
    </row>
    <row r="168" spans="1:10" ht="15" customHeight="1" x14ac:dyDescent="0.2">
      <c r="A168" s="240" t="s">
        <v>171</v>
      </c>
      <c r="B168" s="251" t="s">
        <v>172</v>
      </c>
      <c r="C168" s="144">
        <v>1.28</v>
      </c>
      <c r="D168" s="161"/>
      <c r="E168" s="142"/>
      <c r="F168" s="143">
        <v>0</v>
      </c>
      <c r="G168" s="144">
        <f t="shared" si="8"/>
        <v>0</v>
      </c>
      <c r="H168" s="145">
        <f t="shared" si="9"/>
        <v>0</v>
      </c>
      <c r="I168" s="449"/>
      <c r="J168" s="449"/>
    </row>
    <row r="169" spans="1:10" ht="15" customHeight="1" x14ac:dyDescent="0.2">
      <c r="A169" s="240" t="s">
        <v>173</v>
      </c>
      <c r="B169" s="251" t="s">
        <v>174</v>
      </c>
      <c r="C169" s="144">
        <v>1.72</v>
      </c>
      <c r="D169" s="141"/>
      <c r="E169" s="142"/>
      <c r="F169" s="143">
        <v>0</v>
      </c>
      <c r="G169" s="144">
        <f t="shared" si="8"/>
        <v>0</v>
      </c>
      <c r="H169" s="145">
        <f t="shared" si="9"/>
        <v>0</v>
      </c>
      <c r="I169" s="449"/>
      <c r="J169" s="449"/>
    </row>
    <row r="170" spans="1:10" ht="15" customHeight="1" x14ac:dyDescent="0.2">
      <c r="A170" s="240" t="s">
        <v>175</v>
      </c>
      <c r="B170" s="251" t="s">
        <v>176</v>
      </c>
      <c r="C170" s="144">
        <v>0.83</v>
      </c>
      <c r="D170" s="141"/>
      <c r="E170" s="142"/>
      <c r="F170" s="143">
        <v>0</v>
      </c>
      <c r="G170" s="144">
        <f t="shared" si="8"/>
        <v>0</v>
      </c>
      <c r="H170" s="145">
        <f t="shared" si="9"/>
        <v>0</v>
      </c>
      <c r="I170" s="449"/>
      <c r="J170" s="449"/>
    </row>
    <row r="171" spans="1:10" ht="15" customHeight="1" x14ac:dyDescent="0.2">
      <c r="A171" s="240" t="s">
        <v>177</v>
      </c>
      <c r="B171" s="251" t="s">
        <v>178</v>
      </c>
      <c r="C171" s="144">
        <v>0.43</v>
      </c>
      <c r="D171" s="141"/>
      <c r="E171" s="142"/>
      <c r="F171" s="143">
        <v>0</v>
      </c>
      <c r="G171" s="144">
        <f t="shared" si="8"/>
        <v>0</v>
      </c>
      <c r="H171" s="145">
        <f t="shared" si="9"/>
        <v>0</v>
      </c>
      <c r="I171" s="449"/>
      <c r="J171" s="449"/>
    </row>
    <row r="172" spans="1:10" ht="15" customHeight="1" x14ac:dyDescent="0.2">
      <c r="A172" s="252" t="s">
        <v>179</v>
      </c>
      <c r="B172" s="165"/>
      <c r="C172" s="148"/>
      <c r="D172" s="139"/>
      <c r="E172" s="139"/>
      <c r="F172" s="143"/>
      <c r="G172" s="113"/>
      <c r="H172" s="148"/>
    </row>
    <row r="173" spans="1:10" ht="15" customHeight="1" x14ac:dyDescent="0.2">
      <c r="A173" s="240" t="s">
        <v>180</v>
      </c>
      <c r="B173" s="251" t="s">
        <v>159</v>
      </c>
      <c r="C173" s="144">
        <v>0.74</v>
      </c>
      <c r="D173" s="141"/>
      <c r="E173" s="142"/>
      <c r="F173" s="143">
        <v>0</v>
      </c>
      <c r="G173" s="144">
        <f t="shared" ref="G173:G182" si="10">(C173*E173)+(F173*(C173*E173))</f>
        <v>0</v>
      </c>
      <c r="H173" s="145">
        <f t="shared" ref="H173:H182" si="11">(D173*E173)+(F173*(D173*E173))</f>
        <v>0</v>
      </c>
      <c r="I173" s="449"/>
      <c r="J173" s="449"/>
    </row>
    <row r="174" spans="1:10" ht="15" customHeight="1" x14ac:dyDescent="0.2">
      <c r="A174" s="240" t="s">
        <v>181</v>
      </c>
      <c r="B174" s="251" t="s">
        <v>161</v>
      </c>
      <c r="C174" s="144">
        <v>0.45</v>
      </c>
      <c r="D174" s="141"/>
      <c r="E174" s="142"/>
      <c r="F174" s="143">
        <v>0</v>
      </c>
      <c r="G174" s="144">
        <f t="shared" si="10"/>
        <v>0</v>
      </c>
      <c r="H174" s="145">
        <f t="shared" si="11"/>
        <v>0</v>
      </c>
      <c r="I174" s="449"/>
      <c r="J174" s="449"/>
    </row>
    <row r="175" spans="1:10" ht="15" customHeight="1" x14ac:dyDescent="0.2">
      <c r="A175" s="240" t="s">
        <v>182</v>
      </c>
      <c r="B175" s="251" t="s">
        <v>163</v>
      </c>
      <c r="C175" s="144">
        <v>0.19</v>
      </c>
      <c r="D175" s="141"/>
      <c r="E175" s="142"/>
      <c r="F175" s="143">
        <v>0</v>
      </c>
      <c r="G175" s="144">
        <f t="shared" si="10"/>
        <v>0</v>
      </c>
      <c r="H175" s="145">
        <f t="shared" si="11"/>
        <v>0</v>
      </c>
      <c r="I175" s="449"/>
      <c r="J175" s="449"/>
    </row>
    <row r="176" spans="1:10" ht="15" customHeight="1" x14ac:dyDescent="0.2">
      <c r="A176" s="240" t="s">
        <v>183</v>
      </c>
      <c r="B176" s="251" t="s">
        <v>103</v>
      </c>
      <c r="C176" s="144">
        <v>0.67</v>
      </c>
      <c r="D176" s="141"/>
      <c r="E176" s="142"/>
      <c r="F176" s="143">
        <v>0</v>
      </c>
      <c r="G176" s="144">
        <f t="shared" si="10"/>
        <v>0</v>
      </c>
      <c r="H176" s="145">
        <f t="shared" si="11"/>
        <v>0</v>
      </c>
      <c r="I176" s="449"/>
      <c r="J176" s="449"/>
    </row>
    <row r="177" spans="1:10" ht="15" customHeight="1" x14ac:dyDescent="0.2">
      <c r="A177" s="240" t="s">
        <v>184</v>
      </c>
      <c r="B177" s="251" t="s">
        <v>166</v>
      </c>
      <c r="C177" s="144">
        <v>0.46</v>
      </c>
      <c r="D177" s="141"/>
      <c r="E177" s="142"/>
      <c r="F177" s="143">
        <v>0</v>
      </c>
      <c r="G177" s="144">
        <f t="shared" si="10"/>
        <v>0</v>
      </c>
      <c r="H177" s="145">
        <f t="shared" si="11"/>
        <v>0</v>
      </c>
      <c r="I177" s="449"/>
      <c r="J177" s="449"/>
    </row>
    <row r="178" spans="1:10" ht="15" customHeight="1" x14ac:dyDescent="0.2">
      <c r="A178" s="240" t="s">
        <v>185</v>
      </c>
      <c r="B178" s="251" t="s">
        <v>168</v>
      </c>
      <c r="C178" s="144">
        <v>1.72</v>
      </c>
      <c r="D178" s="141"/>
      <c r="E178" s="142"/>
      <c r="F178" s="143">
        <v>0</v>
      </c>
      <c r="G178" s="144">
        <f t="shared" si="10"/>
        <v>0</v>
      </c>
      <c r="H178" s="145">
        <f t="shared" si="11"/>
        <v>0</v>
      </c>
      <c r="I178" s="449"/>
      <c r="J178" s="449"/>
    </row>
    <row r="179" spans="1:10" ht="15" customHeight="1" x14ac:dyDescent="0.2">
      <c r="A179" s="240" t="s">
        <v>186</v>
      </c>
      <c r="B179" s="251" t="s">
        <v>170</v>
      </c>
      <c r="C179" s="144">
        <v>0.32</v>
      </c>
      <c r="D179" s="141"/>
      <c r="E179" s="142"/>
      <c r="F179" s="143">
        <v>0</v>
      </c>
      <c r="G179" s="144">
        <f t="shared" si="10"/>
        <v>0</v>
      </c>
      <c r="H179" s="145">
        <f t="shared" si="11"/>
        <v>0</v>
      </c>
      <c r="I179" s="449"/>
      <c r="J179" s="449"/>
    </row>
    <row r="180" spans="1:10" ht="15" customHeight="1" x14ac:dyDescent="0.2">
      <c r="A180" s="240" t="s">
        <v>187</v>
      </c>
      <c r="B180" s="251" t="s">
        <v>188</v>
      </c>
      <c r="C180" s="144">
        <v>1.38</v>
      </c>
      <c r="D180" s="141"/>
      <c r="E180" s="142"/>
      <c r="F180" s="143">
        <v>0</v>
      </c>
      <c r="G180" s="144">
        <f t="shared" si="10"/>
        <v>0</v>
      </c>
      <c r="H180" s="145">
        <f t="shared" si="11"/>
        <v>0</v>
      </c>
      <c r="I180" s="449"/>
      <c r="J180" s="449"/>
    </row>
    <row r="181" spans="1:10" ht="15" customHeight="1" x14ac:dyDescent="0.2">
      <c r="A181" s="240" t="s">
        <v>189</v>
      </c>
      <c r="B181" s="251" t="s">
        <v>174</v>
      </c>
      <c r="C181" s="144">
        <v>1.59</v>
      </c>
      <c r="D181" s="141"/>
      <c r="E181" s="142"/>
      <c r="F181" s="143">
        <v>0</v>
      </c>
      <c r="G181" s="144">
        <f t="shared" si="10"/>
        <v>0</v>
      </c>
      <c r="H181" s="145">
        <f t="shared" si="11"/>
        <v>0</v>
      </c>
      <c r="I181" s="449"/>
      <c r="J181" s="449"/>
    </row>
    <row r="182" spans="1:10" ht="15" customHeight="1" x14ac:dyDescent="0.2">
      <c r="A182" s="240" t="s">
        <v>190</v>
      </c>
      <c r="B182" s="251" t="s">
        <v>176</v>
      </c>
      <c r="C182" s="144">
        <v>0.77</v>
      </c>
      <c r="D182" s="141"/>
      <c r="E182" s="142"/>
      <c r="F182" s="143">
        <v>0</v>
      </c>
      <c r="G182" s="144">
        <f t="shared" si="10"/>
        <v>0</v>
      </c>
      <c r="H182" s="145">
        <f t="shared" si="11"/>
        <v>0</v>
      </c>
      <c r="I182" s="449"/>
      <c r="J182" s="449"/>
    </row>
    <row r="183" spans="1:10" s="121" customFormat="1" ht="15" customHeight="1" x14ac:dyDescent="0.2">
      <c r="A183" s="122"/>
      <c r="C183" s="151"/>
      <c r="D183" s="121" t="s">
        <v>301</v>
      </c>
      <c r="E183" s="152">
        <f>SUM(E161:E182)</f>
        <v>0</v>
      </c>
      <c r="G183" s="153">
        <f>SUM(G161:G182)</f>
        <v>0</v>
      </c>
      <c r="H183" s="158">
        <f>SUM(H161:H182)</f>
        <v>0</v>
      </c>
    </row>
    <row r="184" spans="1:10" s="165" customFormat="1" ht="15" customHeight="1" x14ac:dyDescent="0.2">
      <c r="A184" s="202"/>
      <c r="C184" s="147"/>
      <c r="D184" s="121" t="s">
        <v>352</v>
      </c>
      <c r="G184" s="147"/>
      <c r="H184" s="154">
        <f>MAX(G161:H161)+MAX(G162:H162)+MAX(G163:H163)+MAX(G164:H164)+MAX(G165:H165)+MAX(G166:H166)+MAX(G167:H167)+MAX(G168:H168)+MAX(G169:H169)+MAX(G170:H170)+MAX(G171:H171)+MAX(G173:H173)+MAX(G174:H174)+MAX(G175:H175)+MAX(G176:H176)+MAX(G177:H177)+MAX(G178:H178)+MAX(G179:H179)+MAX(G180:H180)+MAX(G181:H181)+MAX(G182:H182)</f>
        <v>0</v>
      </c>
    </row>
    <row r="185" spans="1:10" s="165" customFormat="1" ht="15" customHeight="1" x14ac:dyDescent="0.2">
      <c r="A185" s="202"/>
      <c r="B185" s="121"/>
      <c r="C185" s="151"/>
      <c r="G185" s="114"/>
      <c r="H185" s="114"/>
    </row>
    <row r="186" spans="1:10" s="165" customFormat="1" ht="15" customHeight="1" x14ac:dyDescent="0.25">
      <c r="A186" s="452" t="s">
        <v>191</v>
      </c>
      <c r="B186" s="452"/>
      <c r="C186" s="452"/>
      <c r="G186" s="114"/>
      <c r="H186" s="114"/>
    </row>
    <row r="187" spans="1:10" s="165" customFormat="1" ht="15" customHeight="1" x14ac:dyDescent="0.2">
      <c r="A187" s="202"/>
      <c r="C187" s="255"/>
      <c r="G187" s="114"/>
      <c r="H187" s="114"/>
    </row>
    <row r="188" spans="1:10" s="165" customFormat="1" ht="15" customHeight="1" x14ac:dyDescent="0.2">
      <c r="A188" s="121" t="s">
        <v>192</v>
      </c>
      <c r="C188" s="255"/>
      <c r="G188" s="114"/>
      <c r="H188" s="114"/>
    </row>
    <row r="189" spans="1:10" s="165" customFormat="1" ht="15" customHeight="1" x14ac:dyDescent="0.2">
      <c r="A189" s="121" t="s">
        <v>193</v>
      </c>
      <c r="C189" s="255"/>
      <c r="G189" s="114"/>
      <c r="H189" s="114"/>
    </row>
    <row r="190" spans="1:10" s="165" customFormat="1" ht="15" customHeight="1" x14ac:dyDescent="0.2">
      <c r="A190" s="121" t="s">
        <v>363</v>
      </c>
      <c r="C190" s="255"/>
      <c r="G190" s="114"/>
      <c r="H190" s="114"/>
    </row>
    <row r="191" spans="1:10" s="165" customFormat="1" ht="15" customHeight="1" x14ac:dyDescent="0.2">
      <c r="A191" s="121" t="s">
        <v>364</v>
      </c>
      <c r="C191" s="255"/>
      <c r="G191" s="114"/>
      <c r="H191" s="114"/>
    </row>
    <row r="192" spans="1:10" s="165" customFormat="1" ht="15" customHeight="1" x14ac:dyDescent="0.2">
      <c r="A192" s="121" t="s">
        <v>365</v>
      </c>
      <c r="C192" s="147"/>
      <c r="G192" s="114"/>
      <c r="H192" s="114"/>
    </row>
    <row r="193" spans="1:46" s="165" customFormat="1" ht="15" customHeight="1" x14ac:dyDescent="0.25">
      <c r="A193" s="121" t="s">
        <v>343</v>
      </c>
      <c r="B193" s="198"/>
      <c r="C193" s="147"/>
      <c r="G193" s="114"/>
      <c r="H193" s="114"/>
    </row>
    <row r="194" spans="1:46" s="165" customFormat="1" ht="15" customHeight="1" x14ac:dyDescent="0.2">
      <c r="A194" s="451" t="s">
        <v>344</v>
      </c>
      <c r="B194" s="451"/>
      <c r="C194" s="147"/>
      <c r="G194" s="114"/>
      <c r="H194" s="114"/>
    </row>
    <row r="195" spans="1:46" s="165" customFormat="1" ht="15" customHeight="1" x14ac:dyDescent="0.25">
      <c r="A195" s="122" t="s">
        <v>345</v>
      </c>
      <c r="B195" s="198"/>
      <c r="C195" s="147"/>
      <c r="G195" s="114"/>
      <c r="H195" s="114"/>
    </row>
    <row r="196" spans="1:46" s="165" customFormat="1" ht="15" customHeight="1" x14ac:dyDescent="0.25">
      <c r="A196" s="121"/>
      <c r="B196" s="198"/>
      <c r="C196" s="147"/>
      <c r="G196" s="114"/>
      <c r="H196" s="114"/>
    </row>
    <row r="197" spans="1:46" s="250" customFormat="1" ht="15" customHeight="1" x14ac:dyDescent="0.2">
      <c r="A197" s="253" t="s">
        <v>28</v>
      </c>
      <c r="B197" s="251"/>
      <c r="C197" s="156" t="s">
        <v>346</v>
      </c>
      <c r="D197" s="251" t="s">
        <v>347</v>
      </c>
      <c r="E197" s="157" t="s">
        <v>401</v>
      </c>
      <c r="F197" s="252" t="s">
        <v>349</v>
      </c>
      <c r="G197" s="157" t="s">
        <v>350</v>
      </c>
      <c r="H197" s="157" t="s">
        <v>347</v>
      </c>
      <c r="I197" s="448" t="s">
        <v>351</v>
      </c>
      <c r="J197" s="448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  <c r="Z197" s="165"/>
      <c r="AA197" s="165"/>
      <c r="AB197" s="165"/>
      <c r="AC197" s="165"/>
      <c r="AD197" s="165"/>
      <c r="AE197" s="165"/>
      <c r="AF197" s="165"/>
      <c r="AG197" s="165"/>
      <c r="AH197" s="165"/>
      <c r="AI197" s="165"/>
      <c r="AJ197" s="165"/>
      <c r="AK197" s="165"/>
      <c r="AL197" s="165"/>
      <c r="AM197" s="165"/>
      <c r="AN197" s="165"/>
      <c r="AO197" s="165"/>
      <c r="AP197" s="165"/>
      <c r="AQ197" s="165"/>
      <c r="AR197" s="165"/>
      <c r="AS197" s="165"/>
      <c r="AT197" s="165"/>
    </row>
    <row r="198" spans="1:46" ht="15" customHeight="1" x14ac:dyDescent="0.2">
      <c r="A198" s="240" t="s">
        <v>194</v>
      </c>
      <c r="B198" s="251" t="s">
        <v>195</v>
      </c>
      <c r="C198" s="144">
        <v>0.3</v>
      </c>
      <c r="D198" s="141"/>
      <c r="E198" s="142"/>
      <c r="F198" s="143">
        <v>0</v>
      </c>
      <c r="G198" s="144">
        <f t="shared" ref="G198:G206" si="12">(C198*E198)+(F198*(C198*E198))</f>
        <v>0</v>
      </c>
      <c r="H198" s="145">
        <f t="shared" ref="H198:H206" si="13">(D198*E198)+(F198*(D198*E198))</f>
        <v>0</v>
      </c>
      <c r="I198" s="449"/>
      <c r="J198" s="449"/>
    </row>
    <row r="199" spans="1:46" ht="15" customHeight="1" x14ac:dyDescent="0.2">
      <c r="A199" s="240" t="s">
        <v>196</v>
      </c>
      <c r="B199" s="251" t="s">
        <v>161</v>
      </c>
      <c r="C199" s="144">
        <v>0.3</v>
      </c>
      <c r="D199" s="141"/>
      <c r="E199" s="142"/>
      <c r="F199" s="143">
        <v>0</v>
      </c>
      <c r="G199" s="144">
        <f t="shared" si="12"/>
        <v>0</v>
      </c>
      <c r="H199" s="145">
        <f t="shared" si="13"/>
        <v>0</v>
      </c>
      <c r="I199" s="449"/>
      <c r="J199" s="449"/>
    </row>
    <row r="200" spans="1:46" ht="15" customHeight="1" x14ac:dyDescent="0.2">
      <c r="A200" s="240" t="s">
        <v>197</v>
      </c>
      <c r="B200" s="251" t="s">
        <v>103</v>
      </c>
      <c r="C200" s="144">
        <v>0.81</v>
      </c>
      <c r="D200" s="141"/>
      <c r="E200" s="142"/>
      <c r="F200" s="143">
        <v>0</v>
      </c>
      <c r="G200" s="144">
        <f t="shared" si="12"/>
        <v>0</v>
      </c>
      <c r="H200" s="145">
        <f t="shared" si="13"/>
        <v>0</v>
      </c>
      <c r="I200" s="449"/>
      <c r="J200" s="449"/>
    </row>
    <row r="201" spans="1:46" ht="15" customHeight="1" x14ac:dyDescent="0.2">
      <c r="A201" s="240" t="s">
        <v>198</v>
      </c>
      <c r="B201" s="251" t="s">
        <v>166</v>
      </c>
      <c r="C201" s="144">
        <v>0.39</v>
      </c>
      <c r="D201" s="141"/>
      <c r="E201" s="142"/>
      <c r="F201" s="143">
        <v>0</v>
      </c>
      <c r="G201" s="144">
        <f t="shared" si="12"/>
        <v>0</v>
      </c>
      <c r="H201" s="145">
        <f t="shared" si="13"/>
        <v>0</v>
      </c>
      <c r="I201" s="449"/>
      <c r="J201" s="449"/>
    </row>
    <row r="202" spans="1:46" ht="15" customHeight="1" x14ac:dyDescent="0.2">
      <c r="A202" s="240" t="s">
        <v>199</v>
      </c>
      <c r="B202" s="251" t="s">
        <v>168</v>
      </c>
      <c r="C202" s="144">
        <v>0.72</v>
      </c>
      <c r="D202" s="141"/>
      <c r="E202" s="142"/>
      <c r="F202" s="143">
        <v>0</v>
      </c>
      <c r="G202" s="144">
        <f t="shared" si="12"/>
        <v>0</v>
      </c>
      <c r="H202" s="145">
        <f t="shared" si="13"/>
        <v>0</v>
      </c>
      <c r="I202" s="449"/>
      <c r="J202" s="449"/>
    </row>
    <row r="203" spans="1:46" ht="15" customHeight="1" x14ac:dyDescent="0.2">
      <c r="A203" s="240" t="s">
        <v>200</v>
      </c>
      <c r="B203" s="251" t="s">
        <v>170</v>
      </c>
      <c r="C203" s="144">
        <v>0.55000000000000004</v>
      </c>
      <c r="D203" s="141"/>
      <c r="E203" s="142"/>
      <c r="F203" s="143">
        <v>0</v>
      </c>
      <c r="G203" s="144">
        <f t="shared" si="12"/>
        <v>0</v>
      </c>
      <c r="H203" s="145">
        <f t="shared" si="13"/>
        <v>0</v>
      </c>
      <c r="I203" s="449"/>
      <c r="J203" s="449"/>
    </row>
    <row r="204" spans="1:46" ht="15" customHeight="1" x14ac:dyDescent="0.2">
      <c r="A204" s="240" t="s">
        <v>201</v>
      </c>
      <c r="B204" s="251" t="s">
        <v>202</v>
      </c>
      <c r="C204" s="144">
        <v>0.9</v>
      </c>
      <c r="D204" s="141"/>
      <c r="E204" s="142"/>
      <c r="F204" s="143">
        <v>0</v>
      </c>
      <c r="G204" s="144">
        <f t="shared" si="12"/>
        <v>0</v>
      </c>
      <c r="H204" s="145">
        <f t="shared" si="13"/>
        <v>0</v>
      </c>
      <c r="I204" s="449"/>
      <c r="J204" s="449"/>
    </row>
    <row r="205" spans="1:46" ht="15" customHeight="1" x14ac:dyDescent="0.2">
      <c r="A205" s="240" t="s">
        <v>203</v>
      </c>
      <c r="B205" s="251" t="s">
        <v>174</v>
      </c>
      <c r="C205" s="144">
        <v>1.1299999999999999</v>
      </c>
      <c r="D205" s="141"/>
      <c r="E205" s="142"/>
      <c r="F205" s="143">
        <v>0</v>
      </c>
      <c r="G205" s="144">
        <f t="shared" si="12"/>
        <v>0</v>
      </c>
      <c r="H205" s="145">
        <f t="shared" si="13"/>
        <v>0</v>
      </c>
      <c r="I205" s="449"/>
      <c r="J205" s="449"/>
    </row>
    <row r="206" spans="1:46" ht="15" customHeight="1" x14ac:dyDescent="0.2">
      <c r="A206" s="240" t="s">
        <v>204</v>
      </c>
      <c r="B206" s="251" t="s">
        <v>205</v>
      </c>
      <c r="C206" s="144">
        <v>0.55000000000000004</v>
      </c>
      <c r="D206" s="141"/>
      <c r="E206" s="142"/>
      <c r="F206" s="143">
        <v>0</v>
      </c>
      <c r="G206" s="144">
        <f t="shared" si="12"/>
        <v>0</v>
      </c>
      <c r="H206" s="145">
        <f t="shared" si="13"/>
        <v>0</v>
      </c>
      <c r="I206" s="449"/>
      <c r="J206" s="449"/>
    </row>
    <row r="207" spans="1:46" ht="15" customHeight="1" x14ac:dyDescent="0.2">
      <c r="A207" s="240" t="s">
        <v>206</v>
      </c>
      <c r="B207" s="251" t="s">
        <v>178</v>
      </c>
      <c r="C207" s="162">
        <v>0.48</v>
      </c>
      <c r="D207" s="354"/>
      <c r="E207" s="351"/>
      <c r="F207" s="355">
        <v>0</v>
      </c>
      <c r="G207" s="162">
        <f>(C207*E207)+(F207*(C207*E207))</f>
        <v>0</v>
      </c>
      <c r="H207" s="352">
        <f>(D207*E207)+(F207*(D207*E207))</f>
        <v>0</v>
      </c>
      <c r="I207" s="453"/>
      <c r="J207" s="453"/>
    </row>
    <row r="208" spans="1:46" x14ac:dyDescent="0.2">
      <c r="A208" s="367" t="s">
        <v>404</v>
      </c>
      <c r="B208" s="368" t="s">
        <v>405</v>
      </c>
      <c r="C208" s="359">
        <v>0.3</v>
      </c>
      <c r="D208" s="360"/>
      <c r="E208" s="361"/>
      <c r="F208" s="362">
        <v>0</v>
      </c>
      <c r="G208" s="359">
        <f>(C208*E208)+(F208*(C208*E208))</f>
        <v>0</v>
      </c>
      <c r="H208" s="363">
        <f>(D208*E208)+(F208*(D208*E208))</f>
        <v>0</v>
      </c>
      <c r="I208" s="450"/>
      <c r="J208" s="450"/>
    </row>
    <row r="209" spans="1:46" s="121" customFormat="1" ht="15" customHeight="1" x14ac:dyDescent="0.2">
      <c r="A209" s="122"/>
      <c r="C209" s="151"/>
      <c r="D209" s="121" t="s">
        <v>301</v>
      </c>
      <c r="E209" s="356">
        <f>SUM(E198:E208)</f>
        <v>0</v>
      </c>
      <c r="G209" s="357">
        <f>SUM(G198:G208)</f>
        <v>0</v>
      </c>
      <c r="H209" s="366">
        <f>SUM(H198:H208)</f>
        <v>0</v>
      </c>
    </row>
    <row r="210" spans="1:46" s="165" customFormat="1" ht="15" customHeight="1" x14ac:dyDescent="0.2">
      <c r="A210" s="202"/>
      <c r="C210" s="147"/>
      <c r="D210" s="121" t="s">
        <v>352</v>
      </c>
      <c r="G210" s="147"/>
      <c r="H210" s="154">
        <f>MAX(G198:H198)+MAX(G199:H199)+MAX(G200:H200)+MAX(G201:H201)+MAX(G202:H202)+MAX(G203:H203)+MAX(G204:H204)+MAX(G205:H205)+MAX(G206:H206)+MAX(G207:H207)</f>
        <v>0</v>
      </c>
    </row>
    <row r="211" spans="1:46" s="165" customFormat="1" ht="15" customHeight="1" x14ac:dyDescent="0.2">
      <c r="A211" s="202"/>
      <c r="C211" s="147"/>
      <c r="G211" s="114"/>
      <c r="H211" s="114"/>
    </row>
    <row r="212" spans="1:46" s="165" customFormat="1" ht="15" customHeight="1" x14ac:dyDescent="0.25">
      <c r="A212" s="452" t="s">
        <v>207</v>
      </c>
      <c r="B212" s="452"/>
      <c r="C212" s="452"/>
      <c r="G212" s="114"/>
      <c r="H212" s="114"/>
    </row>
    <row r="213" spans="1:46" s="165" customFormat="1" ht="15" customHeight="1" x14ac:dyDescent="0.2">
      <c r="A213" s="202"/>
      <c r="C213" s="255"/>
      <c r="G213" s="114"/>
      <c r="H213" s="114"/>
    </row>
    <row r="214" spans="1:46" s="165" customFormat="1" ht="15" customHeight="1" x14ac:dyDescent="0.2">
      <c r="A214" s="121" t="s">
        <v>408</v>
      </c>
      <c r="C214" s="147"/>
      <c r="G214" s="114"/>
      <c r="H214" s="114"/>
    </row>
    <row r="215" spans="1:46" s="165" customFormat="1" ht="15" customHeight="1" x14ac:dyDescent="0.2">
      <c r="A215" s="121" t="s">
        <v>342</v>
      </c>
      <c r="C215" s="147"/>
      <c r="G215" s="114"/>
      <c r="H215" s="114"/>
    </row>
    <row r="216" spans="1:46" s="165" customFormat="1" ht="15" customHeight="1" x14ac:dyDescent="0.2">
      <c r="A216" s="121" t="s">
        <v>343</v>
      </c>
      <c r="C216" s="147"/>
      <c r="G216" s="114"/>
      <c r="H216" s="114"/>
    </row>
    <row r="217" spans="1:46" s="121" customFormat="1" ht="15" customHeight="1" x14ac:dyDescent="0.2">
      <c r="A217" s="122" t="s">
        <v>409</v>
      </c>
      <c r="C217" s="151"/>
      <c r="D217" s="369"/>
      <c r="G217" s="180"/>
      <c r="H217" s="180"/>
    </row>
    <row r="218" spans="1:46" s="250" customFormat="1" ht="15" customHeight="1" x14ac:dyDescent="0.2">
      <c r="A218" s="253" t="s">
        <v>28</v>
      </c>
      <c r="B218" s="251"/>
      <c r="C218" s="156" t="s">
        <v>346</v>
      </c>
      <c r="D218" s="251" t="s">
        <v>347</v>
      </c>
      <c r="E218" s="157" t="s">
        <v>401</v>
      </c>
      <c r="F218" s="252" t="s">
        <v>349</v>
      </c>
      <c r="G218" s="157" t="s">
        <v>350</v>
      </c>
      <c r="H218" s="157" t="s">
        <v>347</v>
      </c>
      <c r="I218" s="448" t="s">
        <v>351</v>
      </c>
      <c r="J218" s="448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  <c r="AA218" s="165"/>
      <c r="AB218" s="165"/>
      <c r="AC218" s="165"/>
      <c r="AD218" s="165"/>
      <c r="AE218" s="165"/>
      <c r="AF218" s="165"/>
      <c r="AG218" s="165"/>
      <c r="AH218" s="165"/>
      <c r="AI218" s="165"/>
      <c r="AJ218" s="165"/>
      <c r="AK218" s="165"/>
      <c r="AL218" s="165"/>
      <c r="AM218" s="165"/>
      <c r="AN218" s="165"/>
      <c r="AO218" s="165"/>
      <c r="AP218" s="165"/>
      <c r="AQ218" s="165"/>
      <c r="AR218" s="165"/>
      <c r="AS218" s="165"/>
      <c r="AT218" s="165"/>
    </row>
    <row r="219" spans="1:46" ht="15" customHeight="1" x14ac:dyDescent="0.2">
      <c r="A219" s="240" t="s">
        <v>208</v>
      </c>
      <c r="B219" s="251" t="s">
        <v>103</v>
      </c>
      <c r="C219" s="144">
        <v>0.72</v>
      </c>
      <c r="D219" s="141"/>
      <c r="E219" s="142"/>
      <c r="F219" s="143">
        <v>0</v>
      </c>
      <c r="G219" s="144">
        <f>(C219*E219)+(F219*(C219*E219))</f>
        <v>0</v>
      </c>
      <c r="H219" s="145">
        <f>(D219*E219)+(F219*(D219*E219))</f>
        <v>0</v>
      </c>
      <c r="I219" s="449"/>
      <c r="J219" s="449"/>
    </row>
    <row r="220" spans="1:46" ht="15" customHeight="1" x14ac:dyDescent="0.2">
      <c r="A220" s="240" t="s">
        <v>209</v>
      </c>
      <c r="B220" s="251" t="s">
        <v>109</v>
      </c>
      <c r="C220" s="144">
        <v>0.72</v>
      </c>
      <c r="D220" s="141"/>
      <c r="E220" s="142"/>
      <c r="F220" s="143">
        <v>0</v>
      </c>
      <c r="G220" s="144">
        <f>(C220*E220)+(F220*(C220*E220))</f>
        <v>0</v>
      </c>
      <c r="H220" s="145">
        <f>(D220*E220)+(F220*(D220*E220))</f>
        <v>0</v>
      </c>
      <c r="I220" s="449"/>
      <c r="J220" s="449"/>
    </row>
    <row r="221" spans="1:46" ht="15" customHeight="1" x14ac:dyDescent="0.2">
      <c r="A221" s="240" t="s">
        <v>210</v>
      </c>
      <c r="B221" s="251" t="s">
        <v>120</v>
      </c>
      <c r="C221" s="144">
        <v>0.72</v>
      </c>
      <c r="D221" s="141"/>
      <c r="E221" s="142"/>
      <c r="F221" s="143">
        <v>0</v>
      </c>
      <c r="G221" s="144">
        <f>(C221*E221)+(F221*(C221*E221))</f>
        <v>0</v>
      </c>
      <c r="H221" s="145">
        <f>(D221*E221)+(F221*(D221*E221))</f>
        <v>0</v>
      </c>
      <c r="I221" s="449"/>
      <c r="J221" s="449"/>
    </row>
    <row r="222" spans="1:46" ht="15" customHeight="1" x14ac:dyDescent="0.2">
      <c r="A222" s="370" t="s">
        <v>406</v>
      </c>
      <c r="B222" s="371" t="s">
        <v>407</v>
      </c>
      <c r="C222" s="144">
        <v>0.25</v>
      </c>
      <c r="D222" s="372"/>
      <c r="E222" s="373"/>
      <c r="F222" s="143">
        <v>0</v>
      </c>
      <c r="G222" s="144">
        <f>(C222*E222)+(F222*(C222*E222))</f>
        <v>0</v>
      </c>
      <c r="H222" s="145">
        <f>(D222*E222)+(F222*(D222*E222))</f>
        <v>0</v>
      </c>
      <c r="I222" s="449"/>
      <c r="J222" s="449"/>
    </row>
    <row r="223" spans="1:46" s="121" customFormat="1" ht="15" customHeight="1" x14ac:dyDescent="0.2">
      <c r="A223" s="122"/>
      <c r="C223" s="151"/>
      <c r="D223" s="121" t="s">
        <v>301</v>
      </c>
      <c r="E223" s="356">
        <f>SUM(E219:E222)</f>
        <v>0</v>
      </c>
      <c r="G223" s="357">
        <f>SUM(G219:G222)</f>
        <v>0</v>
      </c>
      <c r="H223" s="366">
        <f>SUM(H219:H222)</f>
        <v>0</v>
      </c>
    </row>
    <row r="224" spans="1:46" s="165" customFormat="1" ht="15" customHeight="1" x14ac:dyDescent="0.2">
      <c r="A224" s="202"/>
      <c r="C224" s="147"/>
      <c r="D224" s="121" t="s">
        <v>352</v>
      </c>
      <c r="G224" s="147"/>
      <c r="H224" s="154">
        <f>MAX(G219:H219)+MAX(G220:H220)+MAX(G221:H221)+MAX(G222:H222)</f>
        <v>0</v>
      </c>
    </row>
    <row r="225" spans="1:46" s="165" customFormat="1" ht="15" customHeight="1" x14ac:dyDescent="0.2">
      <c r="A225" s="202"/>
      <c r="C225" s="147"/>
      <c r="G225" s="114"/>
      <c r="H225" s="114"/>
    </row>
    <row r="226" spans="1:46" s="165" customFormat="1" ht="15" customHeight="1" x14ac:dyDescent="0.25">
      <c r="A226" s="452" t="s">
        <v>211</v>
      </c>
      <c r="B226" s="452"/>
      <c r="C226" s="452"/>
      <c r="G226" s="114"/>
      <c r="H226" s="114"/>
    </row>
    <row r="227" spans="1:46" s="165" customFormat="1" ht="15" customHeight="1" x14ac:dyDescent="0.2">
      <c r="A227" s="202"/>
      <c r="B227" s="121"/>
      <c r="C227" s="147"/>
      <c r="G227" s="114"/>
      <c r="H227" s="114"/>
    </row>
    <row r="228" spans="1:46" s="165" customFormat="1" ht="15" customHeight="1" x14ac:dyDescent="0.2">
      <c r="A228" s="121" t="s">
        <v>212</v>
      </c>
      <c r="C228" s="147"/>
      <c r="G228" s="114"/>
      <c r="H228" s="114"/>
    </row>
    <row r="229" spans="1:46" s="165" customFormat="1" ht="15" customHeight="1" x14ac:dyDescent="0.2">
      <c r="A229" s="121" t="s">
        <v>213</v>
      </c>
      <c r="C229" s="147"/>
      <c r="G229" s="114"/>
      <c r="H229" s="114"/>
    </row>
    <row r="230" spans="1:46" s="165" customFormat="1" ht="15" customHeight="1" x14ac:dyDescent="0.2">
      <c r="A230" s="121" t="s">
        <v>214</v>
      </c>
      <c r="C230" s="147"/>
      <c r="G230" s="114"/>
      <c r="H230" s="114"/>
    </row>
    <row r="231" spans="1:46" s="165" customFormat="1" ht="15" customHeight="1" x14ac:dyDescent="0.2">
      <c r="A231" s="121" t="s">
        <v>343</v>
      </c>
      <c r="C231" s="147"/>
      <c r="G231" s="114"/>
      <c r="H231" s="114"/>
    </row>
    <row r="232" spans="1:46" s="165" customFormat="1" ht="15" customHeight="1" x14ac:dyDescent="0.2">
      <c r="A232" s="451" t="s">
        <v>344</v>
      </c>
      <c r="B232" s="451"/>
      <c r="C232" s="147"/>
      <c r="G232" s="114"/>
      <c r="H232" s="114"/>
    </row>
    <row r="233" spans="1:46" s="165" customFormat="1" ht="15" customHeight="1" x14ac:dyDescent="0.2">
      <c r="A233" s="122" t="s">
        <v>345</v>
      </c>
      <c r="C233" s="147"/>
      <c r="G233" s="114"/>
      <c r="H233" s="114"/>
    </row>
    <row r="234" spans="1:46" s="165" customFormat="1" ht="15" customHeight="1" x14ac:dyDescent="0.2">
      <c r="A234" s="121"/>
      <c r="C234" s="147"/>
      <c r="G234" s="114"/>
      <c r="H234" s="114"/>
    </row>
    <row r="235" spans="1:46" s="250" customFormat="1" ht="15" customHeight="1" x14ac:dyDescent="0.2">
      <c r="A235" s="253" t="s">
        <v>28</v>
      </c>
      <c r="B235" s="251"/>
      <c r="C235" s="156" t="s">
        <v>346</v>
      </c>
      <c r="D235" s="251" t="s">
        <v>347</v>
      </c>
      <c r="E235" s="157" t="s">
        <v>401</v>
      </c>
      <c r="F235" s="252" t="s">
        <v>349</v>
      </c>
      <c r="G235" s="157" t="s">
        <v>350</v>
      </c>
      <c r="H235" s="157" t="s">
        <v>347</v>
      </c>
      <c r="I235" s="448" t="s">
        <v>351</v>
      </c>
      <c r="J235" s="448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  <c r="Z235" s="165"/>
      <c r="AA235" s="165"/>
      <c r="AB235" s="165"/>
      <c r="AC235" s="165"/>
      <c r="AD235" s="165"/>
      <c r="AE235" s="165"/>
      <c r="AF235" s="165"/>
      <c r="AG235" s="165"/>
      <c r="AH235" s="165"/>
      <c r="AI235" s="165"/>
      <c r="AJ235" s="165"/>
      <c r="AK235" s="165"/>
      <c r="AL235" s="165"/>
      <c r="AM235" s="165"/>
      <c r="AN235" s="165"/>
      <c r="AO235" s="165"/>
      <c r="AP235" s="165"/>
      <c r="AQ235" s="165"/>
      <c r="AR235" s="165"/>
      <c r="AS235" s="165"/>
      <c r="AT235" s="165"/>
    </row>
    <row r="236" spans="1:46" ht="15" customHeight="1" x14ac:dyDescent="0.2">
      <c r="A236" s="240" t="s">
        <v>215</v>
      </c>
      <c r="B236" s="251" t="s">
        <v>216</v>
      </c>
      <c r="C236" s="144">
        <v>0.79</v>
      </c>
      <c r="D236" s="141"/>
      <c r="E236" s="142"/>
      <c r="F236" s="143">
        <v>0</v>
      </c>
      <c r="G236" s="144">
        <f>(C236*E236)+(F236*(C236*E236))</f>
        <v>0</v>
      </c>
      <c r="H236" s="145">
        <f>(D236*E236)+(F236*(D236*E236))</f>
        <v>0</v>
      </c>
      <c r="I236" s="449"/>
      <c r="J236" s="449"/>
    </row>
    <row r="237" spans="1:46" ht="15" customHeight="1" x14ac:dyDescent="0.2">
      <c r="A237" s="240" t="s">
        <v>217</v>
      </c>
      <c r="B237" s="251" t="s">
        <v>218</v>
      </c>
      <c r="C237" s="144">
        <v>0.61</v>
      </c>
      <c r="D237" s="141"/>
      <c r="E237" s="142"/>
      <c r="F237" s="143">
        <v>0</v>
      </c>
      <c r="G237" s="144">
        <f>(C237*E237)+(F237*(C237*E237))</f>
        <v>0</v>
      </c>
      <c r="H237" s="145">
        <f>(D237*E237)+(F237*(D237*E237))</f>
        <v>0</v>
      </c>
      <c r="I237" s="449"/>
      <c r="J237" s="449"/>
    </row>
    <row r="238" spans="1:46" ht="15" customHeight="1" x14ac:dyDescent="0.2">
      <c r="A238" s="240" t="s">
        <v>219</v>
      </c>
      <c r="B238" s="251" t="s">
        <v>220</v>
      </c>
      <c r="C238" s="144">
        <v>0.61</v>
      </c>
      <c r="D238" s="141"/>
      <c r="E238" s="142"/>
      <c r="F238" s="143">
        <v>0</v>
      </c>
      <c r="G238" s="144">
        <f>(C238*E238)+(F238*(C238*E238))</f>
        <v>0</v>
      </c>
      <c r="H238" s="145">
        <f>(D238*E238)+(F238*(D238*E238))</f>
        <v>0</v>
      </c>
      <c r="I238" s="449"/>
      <c r="J238" s="449"/>
    </row>
    <row r="239" spans="1:46" ht="15" customHeight="1" x14ac:dyDescent="0.2">
      <c r="A239" s="240" t="s">
        <v>221</v>
      </c>
      <c r="B239" s="251" t="s">
        <v>222</v>
      </c>
      <c r="C239" s="144">
        <v>0.69</v>
      </c>
      <c r="D239" s="141"/>
      <c r="E239" s="142"/>
      <c r="F239" s="143">
        <v>0</v>
      </c>
      <c r="G239" s="144">
        <f>(C239*E239)+(F239*(C239*E239))</f>
        <v>0</v>
      </c>
      <c r="H239" s="145">
        <f>(D239*E239)+(F239*(D239*E239))</f>
        <v>0</v>
      </c>
      <c r="I239" s="449"/>
      <c r="J239" s="449"/>
    </row>
    <row r="240" spans="1:46" ht="15" customHeight="1" x14ac:dyDescent="0.2">
      <c r="A240" s="240" t="s">
        <v>223</v>
      </c>
      <c r="B240" s="251" t="s">
        <v>366</v>
      </c>
      <c r="C240" s="144">
        <v>0.84</v>
      </c>
      <c r="D240" s="141"/>
      <c r="E240" s="142"/>
      <c r="F240" s="143">
        <v>0</v>
      </c>
      <c r="G240" s="144">
        <f>(C240*E240)+(F240*(C240*E240))</f>
        <v>0</v>
      </c>
      <c r="H240" s="145">
        <f>(D240*E240)+(F240*(D240*E240))</f>
        <v>0</v>
      </c>
      <c r="I240" s="449"/>
      <c r="J240" s="449"/>
    </row>
    <row r="241" spans="1:46" s="121" customFormat="1" ht="15" customHeight="1" x14ac:dyDescent="0.2">
      <c r="A241" s="164"/>
      <c r="C241" s="151"/>
      <c r="D241" s="121" t="s">
        <v>301</v>
      </c>
      <c r="E241" s="152">
        <f>SUM(E236:E240)</f>
        <v>0</v>
      </c>
      <c r="G241" s="153">
        <f>SUM(G236:G240)</f>
        <v>0</v>
      </c>
      <c r="H241" s="158">
        <f>SUM(H236:H240)</f>
        <v>0</v>
      </c>
    </row>
    <row r="242" spans="1:46" s="165" customFormat="1" ht="14.25" customHeight="1" x14ac:dyDescent="0.2">
      <c r="A242" s="194"/>
      <c r="C242" s="151"/>
      <c r="D242" s="121" t="s">
        <v>352</v>
      </c>
      <c r="G242" s="147"/>
      <c r="H242" s="154">
        <f>MAX(G236:H236)+MAX(G237:H237)+MAX(G238:H238)+MAX(G239:H239)+MAX(G240:H240)</f>
        <v>0</v>
      </c>
    </row>
    <row r="243" spans="1:46" s="165" customFormat="1" ht="15" customHeight="1" x14ac:dyDescent="0.2">
      <c r="A243" s="202"/>
      <c r="C243" s="147"/>
      <c r="F243" s="114"/>
      <c r="G243" s="114"/>
    </row>
    <row r="244" spans="1:46" s="165" customFormat="1" ht="15" customHeight="1" x14ac:dyDescent="0.2">
      <c r="A244" s="121" t="s">
        <v>224</v>
      </c>
      <c r="C244" s="147"/>
      <c r="G244" s="114"/>
      <c r="H244" s="114"/>
    </row>
    <row r="245" spans="1:46" s="165" customFormat="1" ht="15" customHeight="1" x14ac:dyDescent="0.2">
      <c r="A245" s="121" t="s">
        <v>343</v>
      </c>
      <c r="C245" s="147"/>
      <c r="G245" s="114"/>
      <c r="H245" s="114"/>
    </row>
    <row r="246" spans="1:46" s="165" customFormat="1" ht="15" customHeight="1" x14ac:dyDescent="0.2">
      <c r="A246" s="451" t="s">
        <v>344</v>
      </c>
      <c r="B246" s="451"/>
      <c r="C246" s="147"/>
      <c r="G246" s="114"/>
      <c r="H246" s="114"/>
    </row>
    <row r="247" spans="1:46" s="165" customFormat="1" ht="15" customHeight="1" x14ac:dyDescent="0.2">
      <c r="A247" s="122" t="s">
        <v>345</v>
      </c>
      <c r="C247" s="147"/>
      <c r="G247" s="114"/>
      <c r="H247" s="114"/>
    </row>
    <row r="248" spans="1:46" s="165" customFormat="1" ht="15" customHeight="1" x14ac:dyDescent="0.2">
      <c r="A248" s="121"/>
      <c r="C248" s="147"/>
      <c r="G248" s="114"/>
      <c r="H248" s="114"/>
    </row>
    <row r="249" spans="1:46" s="250" customFormat="1" ht="15" customHeight="1" x14ac:dyDescent="0.2">
      <c r="A249" s="253" t="s">
        <v>28</v>
      </c>
      <c r="B249" s="251"/>
      <c r="C249" s="156" t="s">
        <v>346</v>
      </c>
      <c r="D249" s="251" t="s">
        <v>347</v>
      </c>
      <c r="E249" s="157" t="s">
        <v>401</v>
      </c>
      <c r="F249" s="252" t="s">
        <v>349</v>
      </c>
      <c r="G249" s="157" t="s">
        <v>350</v>
      </c>
      <c r="H249" s="157" t="s">
        <v>347</v>
      </c>
      <c r="I249" s="448" t="s">
        <v>351</v>
      </c>
      <c r="J249" s="448"/>
      <c r="K249" s="165"/>
      <c r="L249" s="165"/>
      <c r="M249" s="165"/>
      <c r="N249" s="165"/>
      <c r="O249" s="165"/>
      <c r="P249" s="165"/>
      <c r="Q249" s="165"/>
      <c r="R249" s="165"/>
      <c r="S249" s="165"/>
      <c r="T249" s="165"/>
      <c r="U249" s="165"/>
      <c r="V249" s="165"/>
      <c r="W249" s="165"/>
      <c r="X249" s="165"/>
      <c r="Y249" s="165"/>
      <c r="Z249" s="165"/>
      <c r="AA249" s="165"/>
      <c r="AB249" s="165"/>
      <c r="AC249" s="165"/>
      <c r="AD249" s="165"/>
      <c r="AE249" s="165"/>
      <c r="AF249" s="165"/>
      <c r="AG249" s="165"/>
      <c r="AH249" s="165"/>
      <c r="AI249" s="165"/>
      <c r="AJ249" s="165"/>
      <c r="AK249" s="165"/>
      <c r="AL249" s="165"/>
      <c r="AM249" s="165"/>
      <c r="AN249" s="165"/>
      <c r="AO249" s="165"/>
      <c r="AP249" s="165"/>
      <c r="AQ249" s="165"/>
      <c r="AR249" s="165"/>
      <c r="AS249" s="165"/>
      <c r="AT249" s="165"/>
    </row>
    <row r="250" spans="1:46" ht="15" customHeight="1" x14ac:dyDescent="0.2">
      <c r="A250" s="240" t="s">
        <v>225</v>
      </c>
      <c r="B250" s="251" t="s">
        <v>226</v>
      </c>
      <c r="C250" s="144">
        <v>0.96</v>
      </c>
      <c r="D250" s="141"/>
      <c r="E250" s="142"/>
      <c r="F250" s="143">
        <v>0</v>
      </c>
      <c r="G250" s="144">
        <f>(C250*E250)+(F250*(C250*E250))</f>
        <v>0</v>
      </c>
      <c r="H250" s="145">
        <f>(D250*E250)+(F250*(D250*E250))</f>
        <v>0</v>
      </c>
      <c r="I250" s="449"/>
      <c r="J250" s="449"/>
    </row>
    <row r="251" spans="1:46" ht="15" customHeight="1" x14ac:dyDescent="0.2">
      <c r="A251" s="240" t="s">
        <v>227</v>
      </c>
      <c r="B251" s="251" t="s">
        <v>228</v>
      </c>
      <c r="C251" s="144">
        <v>0.96</v>
      </c>
      <c r="D251" s="141"/>
      <c r="E251" s="142"/>
      <c r="F251" s="143">
        <v>0</v>
      </c>
      <c r="G251" s="144">
        <f>(C251*E251)+(F251*(C251*E251))</f>
        <v>0</v>
      </c>
      <c r="H251" s="145">
        <f>(D251*E251)+(F251*(D251*E251))</f>
        <v>0</v>
      </c>
      <c r="I251" s="449"/>
      <c r="J251" s="449"/>
    </row>
    <row r="252" spans="1:46" s="121" customFormat="1" ht="15" customHeight="1" x14ac:dyDescent="0.2">
      <c r="A252" s="164"/>
      <c r="C252" s="151"/>
      <c r="D252" s="121" t="s">
        <v>301</v>
      </c>
      <c r="E252" s="152">
        <f>SUM(E250:E251)</f>
        <v>0</v>
      </c>
      <c r="G252" s="153">
        <f>SUM(G250:G251)</f>
        <v>0</v>
      </c>
      <c r="H252" s="158">
        <f>SUM(H250:H251)</f>
        <v>0</v>
      </c>
    </row>
    <row r="253" spans="1:46" s="121" customFormat="1" ht="15" customHeight="1" x14ac:dyDescent="0.2">
      <c r="A253" s="164"/>
      <c r="C253" s="151"/>
      <c r="D253" s="121" t="s">
        <v>352</v>
      </c>
      <c r="G253" s="151"/>
      <c r="H253" s="154">
        <f>MAX(G250:H250)+MAX(G251:H251)</f>
        <v>0</v>
      </c>
    </row>
    <row r="254" spans="1:46" s="165" customFormat="1" ht="15" customHeight="1" x14ac:dyDescent="0.2">
      <c r="A254" s="194"/>
      <c r="C254" s="151"/>
      <c r="G254" s="147"/>
      <c r="H254" s="147"/>
    </row>
    <row r="255" spans="1:46" s="165" customFormat="1" ht="15" customHeight="1" x14ac:dyDescent="0.2">
      <c r="A255" s="121" t="s">
        <v>229</v>
      </c>
      <c r="C255" s="147"/>
      <c r="G255" s="114"/>
      <c r="H255" s="114"/>
    </row>
    <row r="256" spans="1:46" s="165" customFormat="1" ht="15" customHeight="1" x14ac:dyDescent="0.2">
      <c r="A256" s="121" t="s">
        <v>343</v>
      </c>
      <c r="C256" s="147"/>
      <c r="G256" s="114"/>
      <c r="H256" s="114"/>
    </row>
    <row r="257" spans="1:46" s="165" customFormat="1" ht="15" customHeight="1" x14ac:dyDescent="0.2">
      <c r="A257" s="121"/>
      <c r="C257" s="147"/>
      <c r="G257" s="114"/>
      <c r="H257" s="114"/>
    </row>
    <row r="258" spans="1:46" s="250" customFormat="1" ht="15" customHeight="1" x14ac:dyDescent="0.2">
      <c r="A258" s="253" t="s">
        <v>28</v>
      </c>
      <c r="B258" s="251"/>
      <c r="C258" s="159" t="s">
        <v>346</v>
      </c>
      <c r="D258" s="251" t="s">
        <v>347</v>
      </c>
      <c r="E258" s="157" t="s">
        <v>401</v>
      </c>
      <c r="F258" s="252" t="s">
        <v>349</v>
      </c>
      <c r="G258" s="157" t="s">
        <v>350</v>
      </c>
      <c r="H258" s="157" t="s">
        <v>347</v>
      </c>
      <c r="I258" s="448" t="s">
        <v>351</v>
      </c>
      <c r="J258" s="448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  <c r="Z258" s="165"/>
      <c r="AA258" s="165"/>
      <c r="AB258" s="165"/>
      <c r="AC258" s="165"/>
      <c r="AD258" s="165"/>
      <c r="AE258" s="165"/>
      <c r="AF258" s="165"/>
      <c r="AG258" s="165"/>
      <c r="AH258" s="165"/>
      <c r="AI258" s="165"/>
      <c r="AJ258" s="165"/>
      <c r="AK258" s="165"/>
      <c r="AL258" s="165"/>
      <c r="AM258" s="165"/>
      <c r="AN258" s="165"/>
      <c r="AO258" s="165"/>
      <c r="AP258" s="165"/>
      <c r="AQ258" s="165"/>
      <c r="AR258" s="165"/>
      <c r="AS258" s="165"/>
      <c r="AT258" s="165"/>
    </row>
    <row r="259" spans="1:46" ht="15" customHeight="1" x14ac:dyDescent="0.2">
      <c r="A259" s="240" t="s">
        <v>230</v>
      </c>
      <c r="B259" s="251" t="s">
        <v>231</v>
      </c>
      <c r="C259" s="144">
        <v>1.84</v>
      </c>
      <c r="D259" s="141"/>
      <c r="E259" s="142"/>
      <c r="F259" s="143">
        <v>0</v>
      </c>
      <c r="G259" s="144">
        <f>(C259*E259)+(F259*(C259*E259))</f>
        <v>0</v>
      </c>
      <c r="H259" s="145">
        <f>(D259*E259)+(F259*(D259*E259))</f>
        <v>0</v>
      </c>
      <c r="I259" s="449"/>
      <c r="J259" s="449"/>
    </row>
    <row r="260" spans="1:46" ht="15" customHeight="1" x14ac:dyDescent="0.2">
      <c r="A260" s="240" t="s">
        <v>232</v>
      </c>
      <c r="B260" s="251" t="s">
        <v>233</v>
      </c>
      <c r="C260" s="144">
        <v>2.2400000000000002</v>
      </c>
      <c r="D260" s="141"/>
      <c r="E260" s="142"/>
      <c r="F260" s="143">
        <v>0</v>
      </c>
      <c r="G260" s="144">
        <f>(C260*E260)+(F260*(C260*E260))</f>
        <v>0</v>
      </c>
      <c r="H260" s="145">
        <f>(D260*E260)+(F260*(D260*E260))</f>
        <v>0</v>
      </c>
      <c r="I260" s="449"/>
      <c r="J260" s="449"/>
    </row>
    <row r="261" spans="1:46" s="121" customFormat="1" ht="15" customHeight="1" x14ac:dyDescent="0.2">
      <c r="A261" s="164"/>
      <c r="C261" s="151"/>
      <c r="D261" s="121" t="s">
        <v>301</v>
      </c>
      <c r="E261" s="152">
        <f>SUM(E259:E260)</f>
        <v>0</v>
      </c>
      <c r="G261" s="153">
        <f>SUM(G259:G260)</f>
        <v>0</v>
      </c>
      <c r="H261" s="158">
        <f>SUM(H259:H260)</f>
        <v>0</v>
      </c>
    </row>
    <row r="262" spans="1:46" s="165" customFormat="1" ht="15" customHeight="1" x14ac:dyDescent="0.2">
      <c r="A262" s="194"/>
      <c r="C262" s="151"/>
      <c r="D262" s="121" t="s">
        <v>352</v>
      </c>
      <c r="G262" s="147"/>
      <c r="H262" s="154">
        <f>MAX(G259:H259)+MAX(G260:H260)</f>
        <v>0</v>
      </c>
    </row>
    <row r="263" spans="1:46" s="165" customFormat="1" ht="15" customHeight="1" x14ac:dyDescent="0.2">
      <c r="A263" s="194"/>
      <c r="C263" s="151"/>
      <c r="E263" s="121"/>
      <c r="G263" s="114"/>
      <c r="H263" s="114"/>
    </row>
    <row r="264" spans="1:46" s="165" customFormat="1" ht="15" customHeight="1" x14ac:dyDescent="0.2">
      <c r="A264" s="258" t="s">
        <v>234</v>
      </c>
      <c r="C264" s="147"/>
      <c r="G264" s="114"/>
      <c r="H264" s="114"/>
    </row>
    <row r="265" spans="1:46" s="165" customFormat="1" ht="15" customHeight="1" x14ac:dyDescent="0.2">
      <c r="A265" s="121"/>
      <c r="C265" s="147"/>
      <c r="G265" s="114"/>
      <c r="H265" s="114"/>
    </row>
    <row r="266" spans="1:46" s="165" customFormat="1" ht="15" customHeight="1" x14ac:dyDescent="0.2">
      <c r="A266" s="121" t="s">
        <v>343</v>
      </c>
      <c r="C266" s="147"/>
      <c r="G266" s="114"/>
      <c r="H266" s="114"/>
    </row>
    <row r="267" spans="1:46" s="250" customFormat="1" ht="15" customHeight="1" x14ac:dyDescent="0.2">
      <c r="A267" s="253" t="s">
        <v>28</v>
      </c>
      <c r="B267" s="251"/>
      <c r="C267" s="159" t="s">
        <v>346</v>
      </c>
      <c r="D267" s="251" t="s">
        <v>347</v>
      </c>
      <c r="E267" s="157" t="s">
        <v>401</v>
      </c>
      <c r="F267" s="252" t="s">
        <v>349</v>
      </c>
      <c r="G267" s="157" t="s">
        <v>350</v>
      </c>
      <c r="H267" s="157" t="s">
        <v>347</v>
      </c>
      <c r="I267" s="448" t="s">
        <v>351</v>
      </c>
      <c r="J267" s="448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  <c r="Z267" s="165"/>
      <c r="AA267" s="165"/>
      <c r="AB267" s="165"/>
      <c r="AC267" s="165"/>
      <c r="AD267" s="165"/>
      <c r="AE267" s="165"/>
      <c r="AF267" s="165"/>
      <c r="AG267" s="165"/>
      <c r="AH267" s="165"/>
      <c r="AI267" s="165"/>
      <c r="AJ267" s="165"/>
      <c r="AK267" s="165"/>
      <c r="AL267" s="165"/>
      <c r="AM267" s="165"/>
      <c r="AN267" s="165"/>
      <c r="AO267" s="165"/>
      <c r="AP267" s="165"/>
      <c r="AQ267" s="165"/>
      <c r="AR267" s="165"/>
      <c r="AS267" s="165"/>
      <c r="AT267" s="165"/>
    </row>
    <row r="268" spans="1:46" ht="15" customHeight="1" x14ac:dyDescent="0.2">
      <c r="A268" s="240" t="s">
        <v>235</v>
      </c>
      <c r="B268" s="251" t="s">
        <v>236</v>
      </c>
      <c r="C268" s="144">
        <v>0.78</v>
      </c>
      <c r="D268" s="141"/>
      <c r="E268" s="166"/>
      <c r="F268" s="143">
        <v>0</v>
      </c>
      <c r="G268" s="144">
        <f>(C268*E268)+(F268*(C268*E268))</f>
        <v>0</v>
      </c>
      <c r="H268" s="145">
        <f>(D268*E268)+(F268*(D268*E268))</f>
        <v>0</v>
      </c>
      <c r="I268" s="449"/>
      <c r="J268" s="449"/>
    </row>
    <row r="269" spans="1:46" s="165" customFormat="1" ht="15" customHeight="1" x14ac:dyDescent="0.2">
      <c r="A269" s="194"/>
      <c r="C269" s="147"/>
      <c r="D269" s="121" t="s">
        <v>352</v>
      </c>
      <c r="G269" s="147"/>
      <c r="H269" s="154">
        <f>MAX(G268:H268)</f>
        <v>0</v>
      </c>
    </row>
    <row r="270" spans="1:46" ht="15" customHeight="1" x14ac:dyDescent="0.2">
      <c r="A270" s="155"/>
      <c r="C270" s="131"/>
      <c r="E270" s="124"/>
      <c r="G270" s="126"/>
    </row>
    <row r="271" spans="1:46" ht="15" customHeight="1" x14ac:dyDescent="0.2">
      <c r="A271" s="155"/>
      <c r="B271" s="124"/>
      <c r="C271" s="131"/>
    </row>
    <row r="272" spans="1:46" ht="15" customHeight="1" x14ac:dyDescent="0.2">
      <c r="A272" s="155"/>
      <c r="C272" s="131"/>
      <c r="G272" s="126"/>
    </row>
    <row r="273" spans="1:10" ht="15" customHeight="1" x14ac:dyDescent="0.2">
      <c r="A273" s="155"/>
      <c r="C273" s="131"/>
      <c r="E273" s="124"/>
      <c r="G273" s="126"/>
    </row>
    <row r="274" spans="1:10" s="165" customFormat="1" ht="15" customHeight="1" x14ac:dyDescent="0.25">
      <c r="A274" s="194"/>
      <c r="B274" s="198" t="s">
        <v>367</v>
      </c>
      <c r="C274" s="151"/>
      <c r="E274" s="121"/>
      <c r="G274" s="147"/>
      <c r="H274" s="114"/>
    </row>
    <row r="275" spans="1:10" s="1" customFormat="1" ht="15" customHeight="1" x14ac:dyDescent="0.25">
      <c r="A275" s="167"/>
      <c r="B275" s="1" t="s">
        <v>368</v>
      </c>
      <c r="C275" s="168" t="s">
        <v>369</v>
      </c>
      <c r="D275" s="173" t="s">
        <v>402</v>
      </c>
      <c r="E275" s="129" t="s">
        <v>371</v>
      </c>
      <c r="G275" s="243"/>
      <c r="H275" s="96"/>
    </row>
    <row r="276" spans="1:10" s="1" customFormat="1" ht="15" customHeight="1" x14ac:dyDescent="0.2">
      <c r="A276" s="167"/>
      <c r="B276" s="139"/>
      <c r="C276" s="170"/>
      <c r="D276" s="141"/>
      <c r="E276" s="171">
        <f t="shared" ref="E276:E285" si="14">C276*D276</f>
        <v>0</v>
      </c>
      <c r="G276" s="243"/>
      <c r="H276" s="96"/>
    </row>
    <row r="277" spans="1:10" s="1" customFormat="1" ht="15" customHeight="1" x14ac:dyDescent="0.2">
      <c r="A277" s="167"/>
      <c r="B277" s="139"/>
      <c r="C277" s="170"/>
      <c r="D277" s="141"/>
      <c r="E277" s="171">
        <f t="shared" si="14"/>
        <v>0</v>
      </c>
      <c r="G277" s="243"/>
      <c r="H277" s="96"/>
    </row>
    <row r="278" spans="1:10" s="1" customFormat="1" ht="15" customHeight="1" x14ac:dyDescent="0.2">
      <c r="A278" s="167"/>
      <c r="B278" s="139"/>
      <c r="C278" s="170"/>
      <c r="D278" s="141"/>
      <c r="E278" s="171">
        <f t="shared" si="14"/>
        <v>0</v>
      </c>
      <c r="G278" s="243"/>
      <c r="H278" s="96"/>
    </row>
    <row r="279" spans="1:10" s="1" customFormat="1" ht="15" customHeight="1" x14ac:dyDescent="0.2">
      <c r="A279" s="167"/>
      <c r="B279" s="139"/>
      <c r="C279" s="170"/>
      <c r="D279" s="141"/>
      <c r="E279" s="171">
        <f t="shared" si="14"/>
        <v>0</v>
      </c>
      <c r="G279" s="243"/>
      <c r="H279" s="96"/>
    </row>
    <row r="280" spans="1:10" s="1" customFormat="1" ht="15" customHeight="1" x14ac:dyDescent="0.2">
      <c r="A280" s="167"/>
      <c r="B280" s="139"/>
      <c r="C280" s="170"/>
      <c r="D280" s="141"/>
      <c r="E280" s="171">
        <f t="shared" si="14"/>
        <v>0</v>
      </c>
      <c r="G280" s="243"/>
      <c r="H280" s="96"/>
    </row>
    <row r="281" spans="1:10" ht="15" customHeight="1" x14ac:dyDescent="0.2">
      <c r="A281" s="155"/>
      <c r="B281" s="139"/>
      <c r="C281" s="170"/>
      <c r="D281" s="141"/>
      <c r="E281" s="171">
        <f t="shared" si="14"/>
        <v>0</v>
      </c>
      <c r="G281" s="126"/>
    </row>
    <row r="282" spans="1:10" ht="15" customHeight="1" x14ac:dyDescent="0.2">
      <c r="A282" s="155"/>
      <c r="B282" s="139"/>
      <c r="C282" s="170"/>
      <c r="D282" s="141"/>
      <c r="E282" s="171">
        <f t="shared" si="14"/>
        <v>0</v>
      </c>
      <c r="G282" s="126"/>
    </row>
    <row r="283" spans="1:10" ht="15" customHeight="1" x14ac:dyDescent="0.2">
      <c r="A283" s="155"/>
      <c r="B283" s="139"/>
      <c r="C283" s="170"/>
      <c r="D283" s="141"/>
      <c r="E283" s="171">
        <f t="shared" si="14"/>
        <v>0</v>
      </c>
      <c r="G283" s="126"/>
    </row>
    <row r="284" spans="1:10" ht="15" customHeight="1" x14ac:dyDescent="0.2">
      <c r="A284" s="155"/>
      <c r="B284" s="139"/>
      <c r="C284" s="170"/>
      <c r="D284" s="141"/>
      <c r="E284" s="171">
        <f t="shared" si="14"/>
        <v>0</v>
      </c>
      <c r="G284" s="126"/>
    </row>
    <row r="285" spans="1:10" ht="15" customHeight="1" x14ac:dyDescent="0.2">
      <c r="A285" s="155"/>
      <c r="B285" s="139"/>
      <c r="C285" s="170"/>
      <c r="D285" s="141"/>
      <c r="E285" s="171">
        <f t="shared" si="14"/>
        <v>0</v>
      </c>
      <c r="G285" s="126"/>
    </row>
    <row r="286" spans="1:10" ht="15" customHeight="1" x14ac:dyDescent="0.25">
      <c r="A286" s="155"/>
      <c r="B286" s="191" t="s">
        <v>301</v>
      </c>
      <c r="C286" s="178">
        <f>SUM(C276:C285)</f>
        <v>0</v>
      </c>
      <c r="D286" s="192"/>
      <c r="E286" s="171">
        <f>SUM(E276:E285)</f>
        <v>0</v>
      </c>
      <c r="G286" s="126"/>
    </row>
    <row r="287" spans="1:10" s="130" customFormat="1" ht="15" customHeight="1" x14ac:dyDescent="0.2">
      <c r="A287" s="172"/>
      <c r="B287" s="173"/>
      <c r="C287" s="131"/>
      <c r="D287" s="173"/>
      <c r="E287" s="173"/>
      <c r="F287" s="173"/>
      <c r="G287" s="131"/>
      <c r="H287" s="173"/>
      <c r="I287" s="173"/>
      <c r="J287" s="173"/>
    </row>
    <row r="288" spans="1:10" s="130" customFormat="1" ht="15" customHeight="1" x14ac:dyDescent="0.2">
      <c r="A288" s="172"/>
      <c r="B288" s="173"/>
      <c r="C288" s="131"/>
      <c r="D288" s="173"/>
      <c r="E288" s="173"/>
      <c r="F288" s="173"/>
      <c r="G288" s="131"/>
      <c r="H288" s="173"/>
      <c r="I288" s="173"/>
      <c r="J288" s="173"/>
    </row>
    <row r="289" spans="1:10" s="96" customFormat="1" ht="15" customHeight="1" x14ac:dyDescent="0.25">
      <c r="A289" s="129"/>
      <c r="B289" s="129"/>
      <c r="C289" s="168"/>
      <c r="D289" s="129"/>
      <c r="E289" s="129"/>
      <c r="F289" s="129"/>
      <c r="G289" s="129"/>
      <c r="H289" s="129"/>
      <c r="I289" s="129"/>
      <c r="J289" s="129"/>
    </row>
    <row r="290" spans="1:10" s="96" customFormat="1" ht="15" customHeight="1" x14ac:dyDescent="0.25">
      <c r="A290" s="265"/>
      <c r="B290" s="266" t="s">
        <v>372</v>
      </c>
      <c r="C290" s="267"/>
      <c r="D290" s="266"/>
      <c r="E290" s="266"/>
      <c r="F290" s="266"/>
      <c r="G290" s="266"/>
      <c r="H290" s="266"/>
      <c r="I290" s="268"/>
      <c r="J290" s="129"/>
    </row>
    <row r="291" spans="1:10" s="96" customFormat="1" ht="15" customHeight="1" x14ac:dyDescent="0.25">
      <c r="A291" s="269"/>
      <c r="B291" s="129"/>
      <c r="C291" s="168"/>
      <c r="D291" s="129"/>
      <c r="E291" s="129"/>
      <c r="F291" s="129"/>
      <c r="G291" s="129"/>
      <c r="H291" s="129"/>
      <c r="I291" s="270"/>
      <c r="J291" s="129"/>
    </row>
    <row r="292" spans="1:10" s="96" customFormat="1" ht="15" customHeight="1" x14ac:dyDescent="0.25">
      <c r="A292" s="269"/>
      <c r="B292" s="176" t="s">
        <v>373</v>
      </c>
      <c r="C292" s="175"/>
      <c r="D292" s="177" t="s">
        <v>403</v>
      </c>
      <c r="E292" s="178">
        <f>SUM(E31,E70,E123,E148,E183,E209,E223,E241,E252,E261,E268)</f>
        <v>0</v>
      </c>
      <c r="F292" s="157" t="s">
        <v>350</v>
      </c>
      <c r="G292" s="179">
        <f>SUM(G31,G70,G123,G148,G183,G209,G223,G241,G252,G261,G268)</f>
        <v>0</v>
      </c>
      <c r="H292" s="163">
        <f>SUM(H31,H70,H123,H148,H183,H209,H223,H241,H252,H261,H268)</f>
        <v>0</v>
      </c>
      <c r="I292" s="278"/>
      <c r="J292" s="129"/>
    </row>
    <row r="293" spans="1:10" s="96" customFormat="1" ht="15" customHeight="1" x14ac:dyDescent="0.25">
      <c r="A293" s="269"/>
      <c r="B293" s="176"/>
      <c r="C293" s="175"/>
      <c r="D293" s="174"/>
      <c r="E293" s="151"/>
      <c r="F293" s="180"/>
      <c r="G293" s="180"/>
      <c r="H293" s="180"/>
      <c r="I293" s="279"/>
      <c r="J293" s="129"/>
    </row>
    <row r="294" spans="1:10" s="96" customFormat="1" ht="15" customHeight="1" x14ac:dyDescent="0.25">
      <c r="A294" s="269"/>
      <c r="B294" s="176" t="s">
        <v>374</v>
      </c>
      <c r="C294" s="175"/>
      <c r="D294" s="177" t="s">
        <v>403</v>
      </c>
      <c r="E294" s="178">
        <f>SUM(E70,E123,E148,E183,E209,E223,E241,E252,E261,E268)</f>
        <v>0</v>
      </c>
      <c r="F294" s="157" t="s">
        <v>350</v>
      </c>
      <c r="G294" s="179">
        <f>SUM(G123,G148,G183,G209,G223,G241,G252,G261,G268)</f>
        <v>0</v>
      </c>
      <c r="H294" s="163">
        <f>SUM(H123,H148,H183,H209,H223,H241,H252,H261,H268)</f>
        <v>0</v>
      </c>
      <c r="I294" s="280"/>
      <c r="J294" s="129"/>
    </row>
    <row r="295" spans="1:10" s="96" customFormat="1" ht="15" customHeight="1" x14ac:dyDescent="0.25">
      <c r="A295" s="269"/>
      <c r="B295" s="176"/>
      <c r="C295" s="175"/>
      <c r="D295" s="174"/>
      <c r="E295" s="151"/>
      <c r="F295" s="180"/>
      <c r="G295" s="180"/>
      <c r="H295" s="180"/>
      <c r="I295" s="280"/>
      <c r="J295" s="129"/>
    </row>
    <row r="296" spans="1:10" s="96" customFormat="1" ht="15" customHeight="1" x14ac:dyDescent="0.25">
      <c r="A296" s="269"/>
      <c r="B296" s="176" t="s">
        <v>375</v>
      </c>
      <c r="C296" s="175"/>
      <c r="D296" s="177" t="s">
        <v>403</v>
      </c>
      <c r="E296" s="178">
        <f>SUM(E31,E70)</f>
        <v>0</v>
      </c>
      <c r="F296" s="157" t="s">
        <v>350</v>
      </c>
      <c r="G296" s="179">
        <f>SUM(G31,G70)</f>
        <v>0</v>
      </c>
      <c r="H296" s="163">
        <f>SUM(H31,H70)</f>
        <v>0</v>
      </c>
      <c r="I296" s="280"/>
      <c r="J296" s="129"/>
    </row>
    <row r="297" spans="1:10" s="96" customFormat="1" ht="15" customHeight="1" x14ac:dyDescent="0.25">
      <c r="A297" s="269"/>
      <c r="B297" s="176"/>
      <c r="C297" s="175"/>
      <c r="D297" s="174"/>
      <c r="E297" s="180"/>
      <c r="F297" s="180"/>
      <c r="G297" s="114"/>
      <c r="H297" s="114"/>
      <c r="I297" s="270"/>
      <c r="J297" s="129"/>
    </row>
    <row r="298" spans="1:10" s="96" customFormat="1" ht="15" customHeight="1" x14ac:dyDescent="0.25">
      <c r="A298" s="269"/>
      <c r="B298" s="176" t="s">
        <v>376</v>
      </c>
      <c r="C298" s="175"/>
      <c r="D298" s="177" t="s">
        <v>403</v>
      </c>
      <c r="E298" s="178">
        <f>C286</f>
        <v>0</v>
      </c>
      <c r="F298" s="157" t="s">
        <v>350</v>
      </c>
      <c r="G298" s="181">
        <f>E286</f>
        <v>0</v>
      </c>
      <c r="H298" s="151"/>
      <c r="I298" s="270"/>
      <c r="J298" s="129"/>
    </row>
    <row r="299" spans="1:10" s="96" customFormat="1" ht="15" customHeight="1" x14ac:dyDescent="0.25">
      <c r="A299" s="269"/>
      <c r="B299" s="176"/>
      <c r="C299" s="175"/>
      <c r="D299" s="174"/>
      <c r="E299" s="182"/>
      <c r="F299" s="180"/>
      <c r="G299" s="182"/>
      <c r="H299" s="151"/>
      <c r="I299" s="270"/>
      <c r="J299" s="129"/>
    </row>
    <row r="300" spans="1:10" s="96" customFormat="1" ht="15" customHeight="1" x14ac:dyDescent="0.25">
      <c r="A300" s="269"/>
      <c r="B300" s="176" t="s">
        <v>377</v>
      </c>
      <c r="C300" s="175"/>
      <c r="D300" s="154">
        <f>H32+H71+H124+H149+H184+H210+H224+H242+H253+H262+H269+E286</f>
        <v>0</v>
      </c>
      <c r="E300" s="182"/>
      <c r="F300" s="180"/>
      <c r="G300" s="182"/>
      <c r="H300" s="151"/>
      <c r="I300" s="270"/>
      <c r="J300" s="129"/>
    </row>
    <row r="301" spans="1:10" s="96" customFormat="1" ht="15" customHeight="1" x14ac:dyDescent="0.25">
      <c r="A301" s="271"/>
      <c r="B301" s="272"/>
      <c r="C301" s="273"/>
      <c r="D301" s="274"/>
      <c r="E301" s="276"/>
      <c r="F301" s="281"/>
      <c r="G301" s="275"/>
      <c r="H301" s="276"/>
      <c r="I301" s="277"/>
      <c r="J301" s="129"/>
    </row>
    <row r="302" spans="1:10" s="96" customFormat="1" ht="15" customHeight="1" x14ac:dyDescent="0.25">
      <c r="A302" s="129"/>
      <c r="B302" s="188"/>
      <c r="C302" s="168"/>
      <c r="D302" s="129"/>
      <c r="E302" s="129"/>
      <c r="F302" s="129"/>
      <c r="G302" s="129"/>
      <c r="H302" s="129"/>
      <c r="I302" s="129"/>
      <c r="J302" s="129"/>
    </row>
    <row r="303" spans="1:10" s="96" customFormat="1" ht="15" customHeight="1" x14ac:dyDescent="0.25">
      <c r="A303" s="129"/>
      <c r="B303" s="188"/>
      <c r="C303" s="168"/>
      <c r="D303" s="129"/>
      <c r="E303" s="129"/>
      <c r="F303" s="129"/>
      <c r="G303" s="129"/>
      <c r="H303" s="129"/>
      <c r="I303" s="129"/>
      <c r="J303" s="129"/>
    </row>
    <row r="304" spans="1:10" s="96" customFormat="1" ht="15" customHeight="1" x14ac:dyDescent="0.25">
      <c r="B304" s="129" t="s">
        <v>378</v>
      </c>
      <c r="E304" s="189" t="s">
        <v>379</v>
      </c>
      <c r="G304" s="129" t="s">
        <v>380</v>
      </c>
      <c r="H304" s="129"/>
      <c r="I304" s="129"/>
      <c r="J304" s="129"/>
    </row>
    <row r="305" spans="1:10" s="96" customFormat="1" ht="15" customHeight="1" x14ac:dyDescent="0.25">
      <c r="A305" s="129"/>
      <c r="B305" s="59"/>
      <c r="C305" s="168"/>
      <c r="D305" s="129"/>
      <c r="E305" s="129"/>
      <c r="F305" s="129"/>
      <c r="G305" s="129"/>
      <c r="H305" s="129"/>
      <c r="I305" s="129"/>
      <c r="J305" s="129"/>
    </row>
    <row r="306" spans="1:10" s="96" customFormat="1" ht="15" customHeight="1" x14ac:dyDescent="0.25">
      <c r="A306" s="129"/>
      <c r="B306" s="59" t="s">
        <v>238</v>
      </c>
      <c r="E306" s="129"/>
      <c r="F306" s="129"/>
      <c r="G306" s="129"/>
      <c r="H306" s="129"/>
      <c r="I306" s="129"/>
      <c r="J306" s="129"/>
    </row>
    <row r="307" spans="1:10" s="130" customFormat="1" ht="15" customHeight="1" x14ac:dyDescent="0.2">
      <c r="A307" s="173"/>
      <c r="C307" s="131"/>
      <c r="D307" s="173"/>
      <c r="E307" s="173"/>
      <c r="F307" s="173"/>
      <c r="G307" s="173"/>
      <c r="H307" s="173"/>
      <c r="I307" s="173"/>
      <c r="J307" s="173"/>
    </row>
    <row r="308" spans="1:10" ht="15" customHeight="1" x14ac:dyDescent="0.2"/>
    <row r="309" spans="1:10" ht="15" customHeight="1" x14ac:dyDescent="0.2"/>
    <row r="310" spans="1:10" ht="15" customHeight="1" x14ac:dyDescent="0.2"/>
    <row r="311" spans="1:10" ht="15" customHeight="1" x14ac:dyDescent="0.2"/>
    <row r="312" spans="1:10" ht="15" customHeight="1" x14ac:dyDescent="0.2"/>
    <row r="330" spans="4:4" x14ac:dyDescent="0.2">
      <c r="D330" s="190"/>
    </row>
  </sheetData>
  <sheetProtection algorithmName="SHA-512" hashValue="ZF/y9kTavgVRPcXBukfZd80EDXHEdaIpkVUBzh+v+60W+DqSzda7QGtCjuRbDzmIaj7PUHfHyhyz0bGokAwvtw==" saltValue="02BmYalh69IINjiZVRFHEA==" spinCount="100000" sheet="1" objects="1" scenarios="1"/>
  <mergeCells count="139">
    <mergeCell ref="D2:E2"/>
    <mergeCell ref="A5:C5"/>
    <mergeCell ref="A12:B12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A34:C34"/>
    <mergeCell ref="A35:C35"/>
    <mergeCell ref="I46:J46"/>
    <mergeCell ref="I48:J48"/>
    <mergeCell ref="I49:J49"/>
    <mergeCell ref="I50:J50"/>
    <mergeCell ref="I51:J51"/>
    <mergeCell ref="I52:J52"/>
    <mergeCell ref="I53:J53"/>
    <mergeCell ref="I55:J55"/>
    <mergeCell ref="I56:J56"/>
    <mergeCell ref="I57:J57"/>
    <mergeCell ref="I58:J58"/>
    <mergeCell ref="I59:J59"/>
    <mergeCell ref="I60:J60"/>
    <mergeCell ref="I62:J62"/>
    <mergeCell ref="I63:J63"/>
    <mergeCell ref="I64:J64"/>
    <mergeCell ref="I65:J65"/>
    <mergeCell ref="I66:J66"/>
    <mergeCell ref="I67:J67"/>
    <mergeCell ref="I68:J68"/>
    <mergeCell ref="I69:J69"/>
    <mergeCell ref="A73:C73"/>
    <mergeCell ref="A81:B81"/>
    <mergeCell ref="I84:J84"/>
    <mergeCell ref="I86:J86"/>
    <mergeCell ref="I87:J87"/>
    <mergeCell ref="I88:J88"/>
    <mergeCell ref="I89:J89"/>
    <mergeCell ref="I90:J90"/>
    <mergeCell ref="I96:J96"/>
    <mergeCell ref="I97:J97"/>
    <mergeCell ref="I98:J98"/>
    <mergeCell ref="I99:J99"/>
    <mergeCell ref="I101:J101"/>
    <mergeCell ref="I102:J102"/>
    <mergeCell ref="I103:J103"/>
    <mergeCell ref="I104:J104"/>
    <mergeCell ref="I105:J105"/>
    <mergeCell ref="I106:J106"/>
    <mergeCell ref="I107:J107"/>
    <mergeCell ref="I109:J109"/>
    <mergeCell ref="I110:J110"/>
    <mergeCell ref="I111:J111"/>
    <mergeCell ref="I112:J112"/>
    <mergeCell ref="I114:J114"/>
    <mergeCell ref="I115:J115"/>
    <mergeCell ref="I116:J116"/>
    <mergeCell ref="I118:J118"/>
    <mergeCell ref="I119:J119"/>
    <mergeCell ref="I120:J120"/>
    <mergeCell ref="I121:J121"/>
    <mergeCell ref="I122:J122"/>
    <mergeCell ref="A126:C126"/>
    <mergeCell ref="A134:B134"/>
    <mergeCell ref="I137:J137"/>
    <mergeCell ref="I138:J138"/>
    <mergeCell ref="I140:J140"/>
    <mergeCell ref="I141:J141"/>
    <mergeCell ref="I142:J142"/>
    <mergeCell ref="I143:J143"/>
    <mergeCell ref="I144:J144"/>
    <mergeCell ref="I145:J145"/>
    <mergeCell ref="I147:J147"/>
    <mergeCell ref="A151:C151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68:J168"/>
    <mergeCell ref="I169:J169"/>
    <mergeCell ref="I170:J170"/>
    <mergeCell ref="I171:J171"/>
    <mergeCell ref="I173:J173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A186:C186"/>
    <mergeCell ref="A194:B194"/>
    <mergeCell ref="I197:J197"/>
    <mergeCell ref="I198:J198"/>
    <mergeCell ref="I199:J199"/>
    <mergeCell ref="I200:J200"/>
    <mergeCell ref="I201:J201"/>
    <mergeCell ref="I202:J202"/>
    <mergeCell ref="I203:J203"/>
    <mergeCell ref="I204:J204"/>
    <mergeCell ref="I205:J205"/>
    <mergeCell ref="I206:J206"/>
    <mergeCell ref="I207:J207"/>
    <mergeCell ref="A212:C212"/>
    <mergeCell ref="I218:J218"/>
    <mergeCell ref="A246:B246"/>
    <mergeCell ref="I249:J249"/>
    <mergeCell ref="I250:J250"/>
    <mergeCell ref="I251:J251"/>
    <mergeCell ref="A226:C226"/>
    <mergeCell ref="A232:B232"/>
    <mergeCell ref="I235:J235"/>
    <mergeCell ref="I236:J236"/>
    <mergeCell ref="I237:J237"/>
    <mergeCell ref="I238:J238"/>
    <mergeCell ref="I258:J258"/>
    <mergeCell ref="I259:J259"/>
    <mergeCell ref="I260:J260"/>
    <mergeCell ref="I267:J267"/>
    <mergeCell ref="I268:J268"/>
    <mergeCell ref="I239:J239"/>
    <mergeCell ref="I240:J240"/>
    <mergeCell ref="I208:J208"/>
    <mergeCell ref="I219:J219"/>
    <mergeCell ref="I220:J220"/>
    <mergeCell ref="I221:J221"/>
    <mergeCell ref="I222:J222"/>
  </mergeCells>
  <dataValidations count="8">
    <dataValidation type="list" allowBlank="1" showErrorMessage="1" promptTitle="35%" prompt="Pilarit, palkit, kaarevet pinnat ja ikkunaseinien käsittely erillistyönä" sqref="F198:F208 F259:F260 F250:F251 F236:F240 F268 F173:F182 F161:F171 F138:F147 F118:F122 F114:F116 F109:F112 F101:F107 F96:F99 F86:F94 F62:F69 F55:F60 F48:F53 F29:F30 F23:F27 F17:F21 F219:F222" xr:uid="{00000000-0002-0000-2700-000000000000}">
      <formula1>"0%,10%,15%,20%,25%,30%,35%,40%,45%,50%,55%,60%,65%,70%,75%,80%,85%,90%"</formula1>
      <formula2>0</formula2>
    </dataValidation>
    <dataValidation type="list" allowBlank="1" showErrorMessage="1" promptTitle="35%" prompt="Pilarit, palkit, kaarevet pinnat ja ikkunaseinien käsittely erillistyönä" sqref="F22 F28" xr:uid="{00000000-0002-0000-2700-000001000000}">
      <formula1>"0%,25%,35%,60%,70%"</formula1>
      <formula2>0</formula2>
    </dataValidation>
    <dataValidation type="list" allowBlank="1" showErrorMessage="1" sqref="G270" xr:uid="{00000000-0002-0000-2700-000002000000}">
      <formula1>"2,4,3,2,5,5"</formula1>
      <formula2>0</formula2>
    </dataValidation>
    <dataValidation type="list" allowBlank="1" showErrorMessage="1" promptTitle="35%" prompt="Pilarit, palkit, kaarevet pinnat ja ikkunaseinien käsittely erillistyönä" sqref="F47 F61 F54" xr:uid="{00000000-0002-0000-2700-000003000000}">
      <formula1>"0%,10%,20%,35%,45%,55%,70%"</formula1>
      <formula2>0</formula2>
    </dataValidation>
    <dataValidation type="list" allowBlank="1" showErrorMessage="1" promptTitle="35%" prompt="Pilarit, palkit, kaarevet pinnat ja ikkunaseinien käsittely erillistyönä" sqref="F95 F117 F113 F108 F100" xr:uid="{00000000-0002-0000-2700-000004000000}">
      <formula1>"0%,20%,35%,40%,55%,60%,75%,90%"</formula1>
      <formula2>0</formula2>
    </dataValidation>
    <dataValidation type="list" allowBlank="1" showErrorMessage="1" promptTitle="35%" prompt="Pilarit, palkit, kaarevet pinnat ja ikkunaseinien käsittely erillistyönä" sqref="F172" xr:uid="{00000000-0002-0000-2700-000005000000}">
      <formula1>"0%,25%"</formula1>
      <formula2>0</formula2>
    </dataValidation>
    <dataValidation type="list" allowBlank="1" showErrorMessage="1" sqref="B290" xr:uid="{00000000-0002-0000-2700-000006000000}">
      <formula1>"Asunto 1,Tila 1"</formula1>
      <formula2>0</formula2>
    </dataValidation>
    <dataValidation type="list" allowBlank="1" showErrorMessage="1" sqref="D2:E2" xr:uid="{00000000-0002-0000-2700-000007000000}">
      <formula1>"Asunto ,Tila "</formula1>
      <formula2>0</formula2>
    </dataValidation>
  </dataValidations>
  <hyperlinks>
    <hyperlink ref="I2" location="Etusivu!A1" display="Etusivulle" xr:uid="{00000000-0004-0000-2700-000000000000}"/>
    <hyperlink ref="E304" location="Kokonaisurakka!A1" display="kokonaisurakka" xr:uid="{00000000-0004-0000-2700-000001000000}"/>
    <hyperlink ref="B306" location="Etusivu!A1" display="Etusivulle" xr:uid="{00000000-0004-0000-2700-000002000000}"/>
  </hyperlinks>
  <pageMargins left="0.75" right="0.75" top="1" bottom="1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ul41"/>
  <dimension ref="A2:AT327"/>
  <sheetViews>
    <sheetView topLeftCell="A263" workbookViewId="0">
      <selection activeCell="B303" sqref="B303"/>
    </sheetView>
  </sheetViews>
  <sheetFormatPr defaultColWidth="9.140625" defaultRowHeight="12.75" x14ac:dyDescent="0.2"/>
  <cols>
    <col min="1" max="1" width="8.28515625" style="125" customWidth="1"/>
    <col min="2" max="2" width="43.5703125" style="123" customWidth="1"/>
    <col min="3" max="3" width="9.85546875" style="126" customWidth="1"/>
    <col min="4" max="4" width="10.42578125" style="123" customWidth="1"/>
    <col min="5" max="5" width="12.42578125" style="123" customWidth="1"/>
    <col min="6" max="6" width="7.85546875" style="123" customWidth="1"/>
    <col min="7" max="7" width="12.28515625" style="130" customWidth="1"/>
    <col min="8" max="8" width="15" style="130" customWidth="1"/>
    <col min="9" max="13" width="9.140625" style="123"/>
    <col min="14" max="14" width="11.28515625" style="123" bestFit="1" customWidth="1"/>
    <col min="15" max="16384" width="9.140625" style="123"/>
  </cols>
  <sheetData>
    <row r="2" spans="1:46" ht="18" x14ac:dyDescent="0.25">
      <c r="B2" s="127" t="s">
        <v>337</v>
      </c>
      <c r="C2" s="123"/>
      <c r="D2" s="455" t="s">
        <v>338</v>
      </c>
      <c r="E2" s="455"/>
      <c r="F2" s="244">
        <v>2</v>
      </c>
      <c r="I2" s="201" t="s">
        <v>238</v>
      </c>
    </row>
    <row r="3" spans="1:46" ht="15.75" x14ac:dyDescent="0.25">
      <c r="B3" s="49"/>
      <c r="C3" s="129"/>
    </row>
    <row r="4" spans="1:46" ht="15.75" x14ac:dyDescent="0.25">
      <c r="B4" s="129"/>
    </row>
    <row r="5" spans="1:46" s="165" customFormat="1" ht="15" customHeight="1" x14ac:dyDescent="0.25">
      <c r="A5" s="452" t="s">
        <v>26</v>
      </c>
      <c r="B5" s="452"/>
      <c r="C5" s="452"/>
      <c r="G5" s="114"/>
      <c r="H5" s="114"/>
    </row>
    <row r="6" spans="1:46" s="165" customFormat="1" ht="15" customHeight="1" x14ac:dyDescent="0.25">
      <c r="A6" s="174"/>
      <c r="B6" s="114"/>
      <c r="C6" s="114"/>
      <c r="G6" s="114"/>
      <c r="H6" s="114"/>
    </row>
    <row r="7" spans="1:46" s="165" customFormat="1" ht="15" customHeight="1" x14ac:dyDescent="0.2">
      <c r="A7" s="121" t="s">
        <v>339</v>
      </c>
      <c r="C7" s="147"/>
      <c r="G7" s="114"/>
      <c r="H7" s="114"/>
    </row>
    <row r="8" spans="1:46" s="165" customFormat="1" ht="15" customHeight="1" x14ac:dyDescent="0.2">
      <c r="A8" s="121" t="s">
        <v>340</v>
      </c>
      <c r="C8" s="147"/>
      <c r="G8" s="114"/>
      <c r="H8" s="114"/>
    </row>
    <row r="9" spans="1:46" s="165" customFormat="1" ht="15" customHeight="1" x14ac:dyDescent="0.2">
      <c r="A9" s="121" t="s">
        <v>341</v>
      </c>
      <c r="C9" s="147"/>
      <c r="G9" s="114"/>
      <c r="H9" s="114"/>
    </row>
    <row r="10" spans="1:46" s="165" customFormat="1" ht="15" customHeight="1" x14ac:dyDescent="0.2">
      <c r="A10" s="121" t="s">
        <v>342</v>
      </c>
      <c r="C10" s="147"/>
      <c r="G10" s="114"/>
      <c r="H10" s="114"/>
    </row>
    <row r="11" spans="1:46" s="165" customFormat="1" ht="15" customHeight="1" x14ac:dyDescent="0.2">
      <c r="A11" s="121" t="s">
        <v>343</v>
      </c>
      <c r="C11" s="147"/>
      <c r="G11" s="114"/>
      <c r="H11" s="114"/>
    </row>
    <row r="12" spans="1:46" s="165" customFormat="1" ht="15" customHeight="1" x14ac:dyDescent="0.2">
      <c r="A12" s="451" t="s">
        <v>344</v>
      </c>
      <c r="B12" s="451"/>
      <c r="C12" s="151"/>
      <c r="G12" s="114"/>
      <c r="H12" s="114"/>
    </row>
    <row r="13" spans="1:46" s="165" customFormat="1" ht="15" customHeight="1" x14ac:dyDescent="0.2">
      <c r="A13" s="122" t="s">
        <v>345</v>
      </c>
      <c r="C13" s="151"/>
      <c r="G13" s="114"/>
      <c r="H13" s="114"/>
    </row>
    <row r="14" spans="1:46" s="165" customFormat="1" ht="15" customHeight="1" x14ac:dyDescent="0.2">
      <c r="A14" s="202"/>
      <c r="C14" s="151"/>
      <c r="G14" s="114"/>
      <c r="H14" s="114"/>
    </row>
    <row r="15" spans="1:46" s="165" customFormat="1" ht="15" customHeight="1" x14ac:dyDescent="0.2">
      <c r="A15" s="245" t="s">
        <v>27</v>
      </c>
      <c r="B15" s="246"/>
      <c r="C15" s="195"/>
      <c r="D15" s="246"/>
      <c r="E15" s="246"/>
      <c r="F15" s="246"/>
      <c r="G15" s="132"/>
      <c r="H15" s="132"/>
    </row>
    <row r="16" spans="1:46" s="138" customFormat="1" ht="15" customHeight="1" x14ac:dyDescent="0.2">
      <c r="A16" s="247" t="s">
        <v>28</v>
      </c>
      <c r="B16" s="248"/>
      <c r="C16" s="134" t="s">
        <v>346</v>
      </c>
      <c r="D16" s="133" t="s">
        <v>347</v>
      </c>
      <c r="E16" s="135" t="s">
        <v>348</v>
      </c>
      <c r="F16" s="136" t="s">
        <v>349</v>
      </c>
      <c r="G16" s="137" t="s">
        <v>350</v>
      </c>
      <c r="H16" s="137" t="s">
        <v>347</v>
      </c>
      <c r="I16" s="456" t="s">
        <v>351</v>
      </c>
      <c r="J16" s="456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</row>
    <row r="17" spans="1:10" ht="15" customHeight="1" x14ac:dyDescent="0.2">
      <c r="A17" s="251" t="s">
        <v>29</v>
      </c>
      <c r="B17" s="251" t="s">
        <v>30</v>
      </c>
      <c r="C17" s="140">
        <v>0.42</v>
      </c>
      <c r="D17" s="141"/>
      <c r="E17" s="142"/>
      <c r="F17" s="143">
        <v>0</v>
      </c>
      <c r="G17" s="144">
        <f t="shared" ref="G17:G29" si="0">(C17*E17)+(F17*(C17*E17))</f>
        <v>0</v>
      </c>
      <c r="H17" s="145">
        <f>(D17*E17)+(F17*(D17*E17))</f>
        <v>0</v>
      </c>
      <c r="I17" s="449"/>
      <c r="J17" s="449"/>
    </row>
    <row r="18" spans="1:10" ht="15" customHeight="1" x14ac:dyDescent="0.2">
      <c r="A18" s="251" t="s">
        <v>31</v>
      </c>
      <c r="B18" s="251" t="s">
        <v>32</v>
      </c>
      <c r="C18" s="140">
        <v>1.07</v>
      </c>
      <c r="D18" s="141"/>
      <c r="E18" s="142"/>
      <c r="F18" s="143">
        <v>0</v>
      </c>
      <c r="G18" s="144">
        <f t="shared" si="0"/>
        <v>0</v>
      </c>
      <c r="H18" s="145">
        <f>(D18*E18)+(F18*(D18*E18))</f>
        <v>0</v>
      </c>
      <c r="I18" s="449"/>
      <c r="J18" s="449"/>
    </row>
    <row r="19" spans="1:10" ht="15" customHeight="1" x14ac:dyDescent="0.2">
      <c r="A19" s="251" t="s">
        <v>33</v>
      </c>
      <c r="B19" s="251" t="s">
        <v>34</v>
      </c>
      <c r="C19" s="140">
        <v>0.88</v>
      </c>
      <c r="D19" s="141"/>
      <c r="E19" s="142"/>
      <c r="F19" s="143">
        <v>0</v>
      </c>
      <c r="G19" s="144">
        <f t="shared" si="0"/>
        <v>0</v>
      </c>
      <c r="H19" s="145">
        <f>(D19*E19)+(F19*(D19*E19))</f>
        <v>0</v>
      </c>
      <c r="I19" s="449"/>
      <c r="J19" s="449"/>
    </row>
    <row r="20" spans="1:10" ht="15" customHeight="1" x14ac:dyDescent="0.2">
      <c r="A20" s="251" t="s">
        <v>35</v>
      </c>
      <c r="B20" s="251" t="s">
        <v>36</v>
      </c>
      <c r="C20" s="140">
        <v>0.93</v>
      </c>
      <c r="D20" s="141"/>
      <c r="E20" s="142"/>
      <c r="F20" s="143">
        <v>0</v>
      </c>
      <c r="G20" s="144">
        <f t="shared" si="0"/>
        <v>0</v>
      </c>
      <c r="H20" s="145">
        <f>(D20*E20)+(F20*(D20*E20))</f>
        <v>0</v>
      </c>
      <c r="I20" s="449"/>
      <c r="J20" s="449"/>
    </row>
    <row r="21" spans="1:10" ht="15" customHeight="1" x14ac:dyDescent="0.2">
      <c r="A21" s="251" t="s">
        <v>37</v>
      </c>
      <c r="B21" s="251" t="s">
        <v>38</v>
      </c>
      <c r="C21" s="140">
        <v>0.42</v>
      </c>
      <c r="D21" s="141"/>
      <c r="E21" s="142"/>
      <c r="F21" s="143">
        <v>0</v>
      </c>
      <c r="G21" s="144">
        <f t="shared" si="0"/>
        <v>0</v>
      </c>
      <c r="H21" s="145">
        <f>(D21*E21)+(F21*(D21*E21))</f>
        <v>0</v>
      </c>
      <c r="I21" s="449"/>
      <c r="J21" s="449"/>
    </row>
    <row r="22" spans="1:10" ht="15" customHeight="1" x14ac:dyDescent="0.2">
      <c r="A22" s="252" t="s">
        <v>39</v>
      </c>
      <c r="B22" s="165"/>
      <c r="C22" s="146"/>
      <c r="D22" s="139"/>
      <c r="E22" s="139"/>
      <c r="F22" s="143"/>
      <c r="G22" s="113"/>
      <c r="H22" s="148"/>
    </row>
    <row r="23" spans="1:10" ht="15" customHeight="1" x14ac:dyDescent="0.2">
      <c r="A23" s="251" t="s">
        <v>40</v>
      </c>
      <c r="B23" s="251" t="s">
        <v>30</v>
      </c>
      <c r="C23" s="140">
        <v>0.63</v>
      </c>
      <c r="D23" s="141"/>
      <c r="E23" s="142"/>
      <c r="F23" s="143">
        <v>0</v>
      </c>
      <c r="G23" s="144">
        <f t="shared" si="0"/>
        <v>0</v>
      </c>
      <c r="H23" s="145">
        <f>(D23*E23)+(F23*(D23*E23))</f>
        <v>0</v>
      </c>
      <c r="I23" s="449"/>
      <c r="J23" s="449"/>
    </row>
    <row r="24" spans="1:10" ht="15" customHeight="1" x14ac:dyDescent="0.2">
      <c r="A24" s="251" t="s">
        <v>41</v>
      </c>
      <c r="B24" s="251" t="s">
        <v>32</v>
      </c>
      <c r="C24" s="140">
        <v>1.57</v>
      </c>
      <c r="D24" s="141"/>
      <c r="E24" s="142"/>
      <c r="F24" s="143">
        <v>0</v>
      </c>
      <c r="G24" s="144">
        <f t="shared" si="0"/>
        <v>0</v>
      </c>
      <c r="H24" s="145">
        <f>(D24*E24)+(F24*(D24*E24))</f>
        <v>0</v>
      </c>
      <c r="I24" s="449"/>
      <c r="J24" s="449"/>
    </row>
    <row r="25" spans="1:10" ht="15" customHeight="1" x14ac:dyDescent="0.2">
      <c r="A25" s="251" t="s">
        <v>42</v>
      </c>
      <c r="B25" s="251" t="s">
        <v>34</v>
      </c>
      <c r="C25" s="140">
        <v>1.1499999999999999</v>
      </c>
      <c r="D25" s="141"/>
      <c r="E25" s="142"/>
      <c r="F25" s="143">
        <v>0</v>
      </c>
      <c r="G25" s="144">
        <f t="shared" si="0"/>
        <v>0</v>
      </c>
      <c r="H25" s="145">
        <f>(D25*E25)+(F25*(D25*E25))</f>
        <v>0</v>
      </c>
      <c r="I25" s="449"/>
      <c r="J25" s="449"/>
    </row>
    <row r="26" spans="1:10" ht="15" customHeight="1" x14ac:dyDescent="0.2">
      <c r="A26" s="251" t="s">
        <v>43</v>
      </c>
      <c r="B26" s="251" t="s">
        <v>44</v>
      </c>
      <c r="C26" s="140">
        <v>1.1499999999999999</v>
      </c>
      <c r="D26" s="141"/>
      <c r="E26" s="142"/>
      <c r="F26" s="143">
        <v>0</v>
      </c>
      <c r="G26" s="144">
        <f t="shared" si="0"/>
        <v>0</v>
      </c>
      <c r="H26" s="145">
        <f>(D26*E26)+(F26*(D26*E26))</f>
        <v>0</v>
      </c>
      <c r="I26" s="449"/>
      <c r="J26" s="449"/>
    </row>
    <row r="27" spans="1:10" ht="15" customHeight="1" x14ac:dyDescent="0.2">
      <c r="A27" s="251" t="s">
        <v>45</v>
      </c>
      <c r="B27" s="251" t="s">
        <v>38</v>
      </c>
      <c r="C27" s="140">
        <v>0.42</v>
      </c>
      <c r="D27" s="141"/>
      <c r="E27" s="142"/>
      <c r="F27" s="143">
        <v>0</v>
      </c>
      <c r="G27" s="144">
        <f t="shared" si="0"/>
        <v>0</v>
      </c>
      <c r="H27" s="145">
        <f>(D27*E27)+(F27*(D27*E27))</f>
        <v>0</v>
      </c>
      <c r="I27" s="449"/>
      <c r="J27" s="449"/>
    </row>
    <row r="28" spans="1:10" ht="15" customHeight="1" x14ac:dyDescent="0.2">
      <c r="A28" s="252" t="s">
        <v>46</v>
      </c>
      <c r="B28" s="165"/>
      <c r="C28" s="146"/>
      <c r="D28" s="139"/>
      <c r="E28" s="139"/>
      <c r="F28" s="143"/>
      <c r="G28" s="148"/>
      <c r="H28" s="148"/>
    </row>
    <row r="29" spans="1:10" ht="15" customHeight="1" x14ac:dyDescent="0.2">
      <c r="A29" s="251" t="s">
        <v>47</v>
      </c>
      <c r="B29" s="251" t="s">
        <v>48</v>
      </c>
      <c r="C29" s="140">
        <v>4.01</v>
      </c>
      <c r="D29" s="141"/>
      <c r="E29" s="142"/>
      <c r="F29" s="143">
        <v>0</v>
      </c>
      <c r="G29" s="144">
        <f t="shared" si="0"/>
        <v>0</v>
      </c>
      <c r="H29" s="145">
        <f>(D29*E29)+(F29*(D29*E29))</f>
        <v>0</v>
      </c>
    </row>
    <row r="30" spans="1:10" ht="15" customHeight="1" x14ac:dyDescent="0.2">
      <c r="A30" s="239" t="s">
        <v>399</v>
      </c>
      <c r="B30" s="239" t="s">
        <v>400</v>
      </c>
      <c r="C30" s="365">
        <v>0.3</v>
      </c>
      <c r="D30" s="360"/>
      <c r="E30" s="361"/>
      <c r="F30" s="362">
        <f>F29</f>
        <v>0</v>
      </c>
      <c r="G30" s="359">
        <v>0</v>
      </c>
      <c r="H30" s="363">
        <v>0</v>
      </c>
    </row>
    <row r="31" spans="1:10" s="121" customFormat="1" ht="15" customHeight="1" x14ac:dyDescent="0.2">
      <c r="C31" s="151"/>
      <c r="D31" s="121" t="s">
        <v>301</v>
      </c>
      <c r="E31" s="152">
        <f>SUM(E17:E21,E23:E27,E29)</f>
        <v>0</v>
      </c>
      <c r="G31" s="153">
        <f>SUM(G17:G29)</f>
        <v>0</v>
      </c>
      <c r="H31" s="158">
        <f>SUM(H18:H29)</f>
        <v>0</v>
      </c>
    </row>
    <row r="32" spans="1:10" s="165" customFormat="1" ht="15" customHeight="1" x14ac:dyDescent="0.2">
      <c r="C32" s="147"/>
      <c r="D32" s="121" t="s">
        <v>352</v>
      </c>
      <c r="G32" s="114"/>
      <c r="H32" s="154">
        <f>MAX(G17:H17)+MAX(G18:H18)+MAX(G19:H19)+MAX(G21:H21)+MAX(G20:H20)+MAX(G23:H23)+MAX(G24:H24)+MAX(G25:H25)+MAX(G26:H26)+MAX(G27:H27)+MAX(G29:H29)</f>
        <v>0</v>
      </c>
    </row>
    <row r="33" spans="1:46" s="165" customFormat="1" ht="15" customHeight="1" x14ac:dyDescent="0.2">
      <c r="A33" s="194"/>
      <c r="C33" s="151"/>
      <c r="G33" s="114"/>
      <c r="H33" s="114"/>
    </row>
    <row r="34" spans="1:46" s="165" customFormat="1" ht="15" customHeight="1" x14ac:dyDescent="0.25">
      <c r="A34" s="452" t="s">
        <v>49</v>
      </c>
      <c r="B34" s="452"/>
      <c r="C34" s="452"/>
      <c r="G34" s="114"/>
      <c r="H34" s="114"/>
    </row>
    <row r="35" spans="1:46" s="165" customFormat="1" ht="15" customHeight="1" x14ac:dyDescent="0.25">
      <c r="A35" s="452" t="s">
        <v>50</v>
      </c>
      <c r="B35" s="452"/>
      <c r="C35" s="452"/>
      <c r="G35" s="114"/>
      <c r="H35" s="114"/>
    </row>
    <row r="36" spans="1:46" s="165" customFormat="1" ht="15" customHeight="1" x14ac:dyDescent="0.25">
      <c r="A36" s="174"/>
      <c r="B36" s="114"/>
      <c r="C36" s="114"/>
      <c r="G36" s="114"/>
      <c r="H36" s="114"/>
    </row>
    <row r="37" spans="1:46" s="165" customFormat="1" ht="15" customHeight="1" x14ac:dyDescent="0.2">
      <c r="A37" s="121" t="s">
        <v>353</v>
      </c>
      <c r="C37" s="147"/>
      <c r="G37" s="114"/>
      <c r="H37" s="114"/>
    </row>
    <row r="38" spans="1:46" s="165" customFormat="1" ht="15" customHeight="1" x14ac:dyDescent="0.2">
      <c r="A38" s="121" t="s">
        <v>354</v>
      </c>
      <c r="C38" s="147"/>
      <c r="G38" s="114"/>
      <c r="H38" s="114"/>
    </row>
    <row r="39" spans="1:46" s="165" customFormat="1" ht="15" customHeight="1" x14ac:dyDescent="0.2">
      <c r="A39" s="121" t="s">
        <v>340</v>
      </c>
      <c r="C39" s="147"/>
      <c r="G39" s="114"/>
      <c r="H39" s="114"/>
    </row>
    <row r="40" spans="1:46" s="165" customFormat="1" ht="15" customHeight="1" x14ac:dyDescent="0.2">
      <c r="A40" s="121" t="s">
        <v>341</v>
      </c>
      <c r="C40" s="147"/>
      <c r="G40" s="114"/>
      <c r="H40" s="114"/>
    </row>
    <row r="41" spans="1:46" s="165" customFormat="1" ht="15" customHeight="1" x14ac:dyDescent="0.2">
      <c r="A41" s="121" t="s">
        <v>342</v>
      </c>
      <c r="C41" s="147"/>
      <c r="G41" s="114"/>
      <c r="H41" s="114"/>
    </row>
    <row r="42" spans="1:46" s="165" customFormat="1" ht="15" customHeight="1" x14ac:dyDescent="0.2">
      <c r="A42" s="121" t="s">
        <v>343</v>
      </c>
      <c r="C42" s="147"/>
      <c r="G42" s="114"/>
      <c r="H42" s="114"/>
    </row>
    <row r="43" spans="1:46" s="165" customFormat="1" ht="15" customHeight="1" x14ac:dyDescent="0.2">
      <c r="A43" s="122" t="s">
        <v>344</v>
      </c>
      <c r="C43" s="147"/>
      <c r="G43" s="114"/>
      <c r="H43" s="114"/>
    </row>
    <row r="44" spans="1:46" s="165" customFormat="1" ht="15" customHeight="1" x14ac:dyDescent="0.2">
      <c r="A44" s="122" t="s">
        <v>345</v>
      </c>
      <c r="C44" s="147"/>
      <c r="G44" s="114"/>
      <c r="H44" s="114"/>
    </row>
    <row r="45" spans="1:46" s="165" customFormat="1" ht="15" customHeight="1" x14ac:dyDescent="0.2">
      <c r="A45" s="121"/>
      <c r="C45" s="147"/>
      <c r="G45" s="114"/>
      <c r="H45" s="114"/>
    </row>
    <row r="46" spans="1:46" s="250" customFormat="1" ht="15" customHeight="1" x14ac:dyDescent="0.2">
      <c r="A46" s="253" t="s">
        <v>28</v>
      </c>
      <c r="B46" s="251"/>
      <c r="C46" s="156" t="s">
        <v>346</v>
      </c>
      <c r="D46" s="251" t="s">
        <v>347</v>
      </c>
      <c r="E46" s="157" t="s">
        <v>348</v>
      </c>
      <c r="F46" s="252" t="s">
        <v>349</v>
      </c>
      <c r="G46" s="157" t="s">
        <v>350</v>
      </c>
      <c r="H46" s="157" t="s">
        <v>347</v>
      </c>
      <c r="I46" s="448" t="s">
        <v>351</v>
      </c>
      <c r="J46" s="448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</row>
    <row r="47" spans="1:46" s="165" customFormat="1" ht="15" customHeight="1" x14ac:dyDescent="0.2">
      <c r="A47" s="252" t="s">
        <v>51</v>
      </c>
      <c r="C47" s="148"/>
      <c r="D47" s="251"/>
      <c r="E47" s="251"/>
      <c r="F47" s="259"/>
      <c r="G47" s="113"/>
      <c r="H47" s="113"/>
    </row>
    <row r="48" spans="1:46" s="165" customFormat="1" ht="15" customHeight="1" x14ac:dyDescent="0.2">
      <c r="A48" s="251" t="s">
        <v>52</v>
      </c>
      <c r="B48" s="251" t="s">
        <v>53</v>
      </c>
      <c r="C48" s="148"/>
      <c r="D48" s="251"/>
      <c r="E48" s="251"/>
      <c r="F48" s="259"/>
      <c r="G48" s="113"/>
      <c r="H48" s="113"/>
      <c r="I48" s="454"/>
      <c r="J48" s="454"/>
    </row>
    <row r="49" spans="1:10" ht="15" customHeight="1" x14ac:dyDescent="0.2">
      <c r="A49" s="251"/>
      <c r="B49" s="251" t="s">
        <v>54</v>
      </c>
      <c r="C49" s="144">
        <v>0.9</v>
      </c>
      <c r="D49" s="141"/>
      <c r="E49" s="142"/>
      <c r="F49" s="143">
        <v>0</v>
      </c>
      <c r="G49" s="144">
        <f>(C49*E49)+(F49*(C49*E49))</f>
        <v>0</v>
      </c>
      <c r="H49" s="145">
        <f>(D49*E49)+(F49*(D49*E49))</f>
        <v>0</v>
      </c>
      <c r="I49" s="449"/>
      <c r="J49" s="449"/>
    </row>
    <row r="50" spans="1:10" ht="15" customHeight="1" x14ac:dyDescent="0.2">
      <c r="A50" s="251"/>
      <c r="B50" s="251" t="s">
        <v>55</v>
      </c>
      <c r="C50" s="148"/>
      <c r="D50" s="139"/>
      <c r="E50" s="139"/>
      <c r="F50" s="143"/>
      <c r="G50" s="113"/>
      <c r="H50" s="148"/>
      <c r="I50" s="449"/>
      <c r="J50" s="449"/>
    </row>
    <row r="51" spans="1:10" ht="15" customHeight="1" x14ac:dyDescent="0.2">
      <c r="A51" s="251" t="s">
        <v>56</v>
      </c>
      <c r="B51" s="251" t="s">
        <v>57</v>
      </c>
      <c r="C51" s="144">
        <v>0.64</v>
      </c>
      <c r="D51" s="141"/>
      <c r="E51" s="142"/>
      <c r="F51" s="143">
        <v>0</v>
      </c>
      <c r="G51" s="144">
        <f>(C51*E51)+(F51*(C51*E51))</f>
        <v>0</v>
      </c>
      <c r="H51" s="145">
        <f>(D51*E51)+(F51*(D51*E51))</f>
        <v>0</v>
      </c>
      <c r="I51" s="449"/>
      <c r="J51" s="449"/>
    </row>
    <row r="52" spans="1:10" ht="13.5" customHeight="1" x14ac:dyDescent="0.2">
      <c r="A52" s="251"/>
      <c r="B52" s="251" t="s">
        <v>58</v>
      </c>
      <c r="C52" s="148"/>
      <c r="D52" s="139"/>
      <c r="E52" s="139"/>
      <c r="F52" s="143"/>
      <c r="G52" s="113"/>
      <c r="H52" s="148"/>
      <c r="I52" s="449"/>
      <c r="J52" s="449"/>
    </row>
    <row r="53" spans="1:10" ht="15" customHeight="1" x14ac:dyDescent="0.2">
      <c r="A53" s="251" t="s">
        <v>59</v>
      </c>
      <c r="B53" s="251" t="s">
        <v>60</v>
      </c>
      <c r="C53" s="144">
        <v>0.56000000000000005</v>
      </c>
      <c r="D53" s="141"/>
      <c r="E53" s="142"/>
      <c r="F53" s="143">
        <v>0</v>
      </c>
      <c r="G53" s="144">
        <f>(C53*E53)+(F53*(C53*E53))</f>
        <v>0</v>
      </c>
      <c r="H53" s="145">
        <f>(D53*E53)+(F53*(D53*E53))</f>
        <v>0</v>
      </c>
      <c r="I53" s="449"/>
      <c r="J53" s="449"/>
    </row>
    <row r="54" spans="1:10" ht="15" customHeight="1" x14ac:dyDescent="0.2">
      <c r="A54" s="252" t="s">
        <v>61</v>
      </c>
      <c r="B54" s="165"/>
      <c r="C54" s="148"/>
      <c r="D54" s="139"/>
      <c r="E54" s="139"/>
      <c r="F54" s="143"/>
      <c r="G54" s="113"/>
      <c r="H54" s="148"/>
    </row>
    <row r="55" spans="1:10" ht="15" customHeight="1" x14ac:dyDescent="0.2">
      <c r="A55" s="251" t="s">
        <v>62</v>
      </c>
      <c r="B55" s="251" t="s">
        <v>53</v>
      </c>
      <c r="C55" s="148"/>
      <c r="D55" s="139"/>
      <c r="E55" s="139"/>
      <c r="F55" s="143"/>
      <c r="G55" s="113"/>
      <c r="H55" s="148"/>
      <c r="I55" s="449"/>
      <c r="J55" s="449"/>
    </row>
    <row r="56" spans="1:10" ht="15" customHeight="1" x14ac:dyDescent="0.2">
      <c r="A56" s="251"/>
      <c r="B56" s="251" t="s">
        <v>54</v>
      </c>
      <c r="C56" s="144">
        <v>1.1200000000000001</v>
      </c>
      <c r="D56" s="141"/>
      <c r="E56" s="142"/>
      <c r="F56" s="143">
        <v>0</v>
      </c>
      <c r="G56" s="144">
        <f>(C56*E56)+(F56*(C56*E56))</f>
        <v>0</v>
      </c>
      <c r="H56" s="145">
        <f>(D56*E56)+(F56*(D56*E56))</f>
        <v>0</v>
      </c>
      <c r="I56" s="449"/>
      <c r="J56" s="449"/>
    </row>
    <row r="57" spans="1:10" ht="15" customHeight="1" x14ac:dyDescent="0.2">
      <c r="A57" s="251" t="s">
        <v>63</v>
      </c>
      <c r="B57" s="251" t="s">
        <v>55</v>
      </c>
      <c r="C57" s="148"/>
      <c r="D57" s="139"/>
      <c r="E57" s="139"/>
      <c r="F57" s="143"/>
      <c r="G57" s="113"/>
      <c r="H57" s="148"/>
      <c r="I57" s="449"/>
      <c r="J57" s="449"/>
    </row>
    <row r="58" spans="1:10" ht="15" customHeight="1" x14ac:dyDescent="0.2">
      <c r="A58" s="254"/>
      <c r="B58" s="251" t="s">
        <v>57</v>
      </c>
      <c r="C58" s="144">
        <v>0.8</v>
      </c>
      <c r="D58" s="141"/>
      <c r="E58" s="142"/>
      <c r="F58" s="143">
        <v>0</v>
      </c>
      <c r="G58" s="144">
        <f>(C58*E58)+(F58*(C58*E58))</f>
        <v>0</v>
      </c>
      <c r="H58" s="145">
        <f>(D58*E58)+(F58*(D58*E58))</f>
        <v>0</v>
      </c>
      <c r="I58" s="449"/>
      <c r="J58" s="449"/>
    </row>
    <row r="59" spans="1:10" ht="15" customHeight="1" x14ac:dyDescent="0.2">
      <c r="A59" s="251" t="s">
        <v>64</v>
      </c>
      <c r="B59" s="251" t="s">
        <v>58</v>
      </c>
      <c r="C59" s="148"/>
      <c r="D59" s="139"/>
      <c r="E59" s="139"/>
      <c r="F59" s="143"/>
      <c r="G59" s="113"/>
      <c r="H59" s="148"/>
      <c r="I59" s="449"/>
      <c r="J59" s="449"/>
    </row>
    <row r="60" spans="1:10" ht="15" customHeight="1" x14ac:dyDescent="0.2">
      <c r="A60" s="251"/>
      <c r="B60" s="251" t="s">
        <v>60</v>
      </c>
      <c r="C60" s="144">
        <v>0.69</v>
      </c>
      <c r="D60" s="141"/>
      <c r="E60" s="142"/>
      <c r="F60" s="143">
        <v>0</v>
      </c>
      <c r="G60" s="144">
        <f>(C60*E60)+(F60*(C60*E60))</f>
        <v>0</v>
      </c>
      <c r="H60" s="145">
        <f>(D60*E60)+(F60*(D60*E60))</f>
        <v>0</v>
      </c>
      <c r="I60" s="449"/>
      <c r="J60" s="449"/>
    </row>
    <row r="61" spans="1:10" ht="15" customHeight="1" x14ac:dyDescent="0.2">
      <c r="A61" s="252" t="s">
        <v>65</v>
      </c>
      <c r="B61" s="165"/>
      <c r="C61" s="148"/>
      <c r="D61" s="139"/>
      <c r="E61" s="139"/>
      <c r="F61" s="143"/>
      <c r="G61" s="113"/>
      <c r="H61" s="148"/>
    </row>
    <row r="62" spans="1:10" ht="15" customHeight="1" x14ac:dyDescent="0.2">
      <c r="A62" s="251" t="s">
        <v>66</v>
      </c>
      <c r="B62" s="251" t="s">
        <v>67</v>
      </c>
      <c r="C62" s="148"/>
      <c r="D62" s="139"/>
      <c r="E62" s="139"/>
      <c r="F62" s="143"/>
      <c r="G62" s="113"/>
      <c r="H62" s="148"/>
      <c r="I62" s="449"/>
      <c r="J62" s="449"/>
    </row>
    <row r="63" spans="1:10" ht="15" customHeight="1" x14ac:dyDescent="0.2">
      <c r="A63" s="251"/>
      <c r="B63" s="251" t="s">
        <v>68</v>
      </c>
      <c r="C63" s="144">
        <v>1.1200000000000001</v>
      </c>
      <c r="D63" s="141"/>
      <c r="E63" s="142"/>
      <c r="F63" s="143">
        <v>0</v>
      </c>
      <c r="G63" s="144">
        <f>(C63*E63)+(F63*(C63*E63))</f>
        <v>0</v>
      </c>
      <c r="H63" s="145">
        <f>(D63*E63)+(F63*(D63*E63))</f>
        <v>0</v>
      </c>
      <c r="I63" s="449"/>
      <c r="J63" s="449"/>
    </row>
    <row r="64" spans="1:10" ht="15" customHeight="1" x14ac:dyDescent="0.2">
      <c r="A64" s="251" t="s">
        <v>69</v>
      </c>
      <c r="B64" s="251" t="s">
        <v>67</v>
      </c>
      <c r="C64" s="148"/>
      <c r="D64" s="139"/>
      <c r="E64" s="139"/>
      <c r="F64" s="143"/>
      <c r="G64" s="113"/>
      <c r="H64" s="148"/>
      <c r="I64" s="449"/>
      <c r="J64" s="449"/>
    </row>
    <row r="65" spans="1:10" ht="15" customHeight="1" x14ac:dyDescent="0.2">
      <c r="A65" s="251"/>
      <c r="B65" s="251" t="s">
        <v>70</v>
      </c>
      <c r="C65" s="144">
        <v>0.8</v>
      </c>
      <c r="D65" s="141"/>
      <c r="E65" s="142"/>
      <c r="F65" s="143">
        <v>0</v>
      </c>
      <c r="G65" s="144">
        <f>(C65*E65)+(F65*(C65*E65))</f>
        <v>0</v>
      </c>
      <c r="H65" s="145">
        <f>(D65*E65)+(F65*(D65*E65))</f>
        <v>0</v>
      </c>
      <c r="I65" s="449"/>
      <c r="J65" s="449"/>
    </row>
    <row r="66" spans="1:10" ht="15" customHeight="1" x14ac:dyDescent="0.2">
      <c r="A66" s="251" t="s">
        <v>71</v>
      </c>
      <c r="B66" s="251" t="s">
        <v>72</v>
      </c>
      <c r="C66" s="148"/>
      <c r="D66" s="139"/>
      <c r="E66" s="139"/>
      <c r="F66" s="143"/>
      <c r="G66" s="113"/>
      <c r="H66" s="148"/>
      <c r="I66" s="449"/>
      <c r="J66" s="449"/>
    </row>
    <row r="67" spans="1:10" ht="15" customHeight="1" x14ac:dyDescent="0.2">
      <c r="A67" s="251"/>
      <c r="B67" s="251" t="s">
        <v>73</v>
      </c>
      <c r="C67" s="144">
        <v>1.32</v>
      </c>
      <c r="D67" s="141"/>
      <c r="E67" s="142"/>
      <c r="F67" s="143">
        <v>0</v>
      </c>
      <c r="G67" s="144">
        <f>(C67*E67)+(F67*(C67*E67))</f>
        <v>0</v>
      </c>
      <c r="H67" s="145">
        <f>(D67*E67)+(F67*(D67*E67))</f>
        <v>0</v>
      </c>
      <c r="I67" s="449"/>
      <c r="J67" s="449"/>
    </row>
    <row r="68" spans="1:10" ht="15" customHeight="1" x14ac:dyDescent="0.2">
      <c r="A68" s="251" t="s">
        <v>74</v>
      </c>
      <c r="B68" s="251" t="s">
        <v>75</v>
      </c>
      <c r="C68" s="144">
        <v>0.19</v>
      </c>
      <c r="D68" s="141"/>
      <c r="E68" s="142"/>
      <c r="F68" s="143">
        <v>0</v>
      </c>
      <c r="G68" s="144">
        <f>(C68*E68)+(F68*(C68*E68))</f>
        <v>0</v>
      </c>
      <c r="H68" s="145">
        <f>(D68*E68)+(F68*(D68*E68))</f>
        <v>0</v>
      </c>
      <c r="I68" s="449"/>
      <c r="J68" s="449"/>
    </row>
    <row r="69" spans="1:10" ht="15" customHeight="1" x14ac:dyDescent="0.2">
      <c r="A69" s="251" t="s">
        <v>76</v>
      </c>
      <c r="B69" s="251" t="s">
        <v>77</v>
      </c>
      <c r="C69" s="144">
        <v>0.55000000000000004</v>
      </c>
      <c r="D69" s="141"/>
      <c r="E69" s="142"/>
      <c r="F69" s="143">
        <v>0</v>
      </c>
      <c r="G69" s="144">
        <f>(C69*E69)+(F69*(C69*E69))</f>
        <v>0</v>
      </c>
      <c r="H69" s="145">
        <f>(D69*E69)+(F69*(D69*E69))</f>
        <v>0</v>
      </c>
      <c r="I69" s="449"/>
      <c r="J69" s="449"/>
    </row>
    <row r="70" spans="1:10" s="121" customFormat="1" ht="15" customHeight="1" x14ac:dyDescent="0.2">
      <c r="A70" s="122"/>
      <c r="C70" s="151"/>
      <c r="D70" s="121" t="s">
        <v>301</v>
      </c>
      <c r="E70" s="152">
        <f>SUM(E48:E53,E55:E60,E62:E69)</f>
        <v>0</v>
      </c>
      <c r="G70" s="153">
        <f>SUM(G47:G69)</f>
        <v>0</v>
      </c>
      <c r="H70" s="158">
        <f>SUM(H47:H69)</f>
        <v>0</v>
      </c>
    </row>
    <row r="71" spans="1:10" s="165" customFormat="1" ht="15" customHeight="1" x14ac:dyDescent="0.2">
      <c r="A71" s="202"/>
      <c r="C71" s="147"/>
      <c r="D71" s="121" t="s">
        <v>352</v>
      </c>
      <c r="G71" s="147"/>
      <c r="H71" s="154">
        <f>MAX(G49:H49)+MAX(G51:H51)+MAX(G53:H53)+MAX(G56:H56)+MAX(G58:H58)+MAX(G60:H60)+MAX(G63:H63)+MAX(G65:H65)+MAX(G67:H67)+MAX(G68:H68)+MAX(G69:H69)</f>
        <v>0</v>
      </c>
    </row>
    <row r="72" spans="1:10" s="165" customFormat="1" ht="15" customHeight="1" x14ac:dyDescent="0.2">
      <c r="A72" s="202"/>
      <c r="B72" s="121"/>
      <c r="C72" s="151"/>
      <c r="G72" s="114"/>
      <c r="H72" s="114"/>
    </row>
    <row r="73" spans="1:10" s="165" customFormat="1" ht="15" customHeight="1" x14ac:dyDescent="0.25">
      <c r="A73" s="452" t="s">
        <v>78</v>
      </c>
      <c r="B73" s="452"/>
      <c r="C73" s="452"/>
      <c r="G73" s="114"/>
      <c r="H73" s="114"/>
    </row>
    <row r="74" spans="1:10" s="165" customFormat="1" ht="15" customHeight="1" x14ac:dyDescent="0.25">
      <c r="A74" s="202"/>
      <c r="B74" s="198"/>
      <c r="C74" s="147"/>
      <c r="G74" s="114"/>
      <c r="H74" s="114"/>
    </row>
    <row r="75" spans="1:10" s="165" customFormat="1" ht="15" customHeight="1" x14ac:dyDescent="0.2">
      <c r="A75" s="121" t="s">
        <v>355</v>
      </c>
      <c r="C75" s="255"/>
      <c r="G75" s="114"/>
      <c r="H75" s="114"/>
    </row>
    <row r="76" spans="1:10" s="165" customFormat="1" ht="15" customHeight="1" x14ac:dyDescent="0.2">
      <c r="A76" s="121" t="s">
        <v>356</v>
      </c>
      <c r="C76" s="147"/>
      <c r="G76" s="114"/>
      <c r="H76" s="114"/>
    </row>
    <row r="77" spans="1:10" s="165" customFormat="1" ht="15" customHeight="1" x14ac:dyDescent="0.2">
      <c r="A77" s="121" t="s">
        <v>341</v>
      </c>
      <c r="C77" s="147"/>
      <c r="G77" s="114"/>
      <c r="H77" s="114"/>
    </row>
    <row r="78" spans="1:10" s="165" customFormat="1" ht="15" customHeight="1" x14ac:dyDescent="0.2">
      <c r="A78" s="121" t="s">
        <v>357</v>
      </c>
      <c r="C78" s="147"/>
      <c r="G78" s="114"/>
      <c r="H78" s="114"/>
    </row>
    <row r="79" spans="1:10" s="165" customFormat="1" ht="15" customHeight="1" x14ac:dyDescent="0.2">
      <c r="A79" s="121" t="s">
        <v>342</v>
      </c>
      <c r="C79" s="147"/>
      <c r="G79" s="114"/>
      <c r="H79" s="114"/>
    </row>
    <row r="80" spans="1:10" s="165" customFormat="1" ht="15" customHeight="1" x14ac:dyDescent="0.2">
      <c r="A80" s="121" t="s">
        <v>343</v>
      </c>
      <c r="C80" s="147"/>
      <c r="G80" s="114"/>
      <c r="H80" s="114"/>
    </row>
    <row r="81" spans="1:46" s="165" customFormat="1" ht="15" customHeight="1" x14ac:dyDescent="0.2">
      <c r="A81" s="451" t="s">
        <v>344</v>
      </c>
      <c r="B81" s="451"/>
      <c r="C81" s="147"/>
      <c r="G81" s="114"/>
      <c r="H81" s="114"/>
    </row>
    <row r="82" spans="1:46" s="165" customFormat="1" ht="15" customHeight="1" x14ac:dyDescent="0.2">
      <c r="A82" s="122" t="s">
        <v>345</v>
      </c>
      <c r="C82" s="147"/>
      <c r="G82" s="114"/>
      <c r="H82" s="114"/>
    </row>
    <row r="83" spans="1:46" s="165" customFormat="1" ht="15" customHeight="1" x14ac:dyDescent="0.2">
      <c r="A83" s="121"/>
      <c r="C83" s="147"/>
      <c r="G83" s="114"/>
      <c r="H83" s="114"/>
    </row>
    <row r="84" spans="1:46" s="250" customFormat="1" ht="15" customHeight="1" x14ac:dyDescent="0.2">
      <c r="A84" s="253" t="s">
        <v>28</v>
      </c>
      <c r="B84" s="251"/>
      <c r="C84" s="156" t="s">
        <v>346</v>
      </c>
      <c r="D84" s="251" t="s">
        <v>347</v>
      </c>
      <c r="E84" s="157" t="s">
        <v>348</v>
      </c>
      <c r="F84" s="252" t="s">
        <v>349</v>
      </c>
      <c r="G84" s="157" t="s">
        <v>350</v>
      </c>
      <c r="H84" s="157" t="s">
        <v>347</v>
      </c>
      <c r="I84" s="448" t="s">
        <v>351</v>
      </c>
      <c r="J84" s="448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</row>
    <row r="85" spans="1:46" s="165" customFormat="1" ht="15" customHeight="1" x14ac:dyDescent="0.2">
      <c r="A85" s="252" t="s">
        <v>79</v>
      </c>
      <c r="C85" s="148"/>
      <c r="D85" s="251"/>
      <c r="E85" s="251"/>
      <c r="G85" s="113"/>
      <c r="H85" s="113"/>
    </row>
    <row r="86" spans="1:46" ht="15" customHeight="1" x14ac:dyDescent="0.2">
      <c r="A86" s="256" t="s">
        <v>80</v>
      </c>
      <c r="B86" s="251" t="s">
        <v>81</v>
      </c>
      <c r="C86" s="144">
        <v>0.38</v>
      </c>
      <c r="D86" s="141"/>
      <c r="E86" s="142"/>
      <c r="F86" s="143">
        <v>0</v>
      </c>
      <c r="G86" s="144">
        <f t="shared" ref="G86:G92" si="1">(C86*E86)+(F86*(C86*E86))</f>
        <v>0</v>
      </c>
      <c r="H86" s="145">
        <f t="shared" ref="H86:H94" si="2">(D86*E86)+(F86*(D86*E86))</f>
        <v>0</v>
      </c>
      <c r="I86" s="449"/>
      <c r="J86" s="449"/>
    </row>
    <row r="87" spans="1:46" ht="15" customHeight="1" x14ac:dyDescent="0.2">
      <c r="A87" s="256" t="s">
        <v>82</v>
      </c>
      <c r="B87" s="251" t="s">
        <v>83</v>
      </c>
      <c r="C87" s="144">
        <v>0.16</v>
      </c>
      <c r="D87" s="141"/>
      <c r="E87" s="142"/>
      <c r="F87" s="143">
        <v>0</v>
      </c>
      <c r="G87" s="144">
        <f t="shared" si="1"/>
        <v>0</v>
      </c>
      <c r="H87" s="145">
        <f t="shared" si="2"/>
        <v>0</v>
      </c>
      <c r="I87" s="449"/>
      <c r="J87" s="449"/>
    </row>
    <row r="88" spans="1:46" ht="15" customHeight="1" x14ac:dyDescent="0.2">
      <c r="A88" s="257" t="s">
        <v>84</v>
      </c>
      <c r="B88" s="251" t="s">
        <v>85</v>
      </c>
      <c r="C88" s="144">
        <v>0.53</v>
      </c>
      <c r="D88" s="141"/>
      <c r="E88" s="142"/>
      <c r="F88" s="143">
        <v>0</v>
      </c>
      <c r="G88" s="144">
        <f t="shared" si="1"/>
        <v>0</v>
      </c>
      <c r="H88" s="145">
        <f t="shared" si="2"/>
        <v>0</v>
      </c>
      <c r="I88" s="449"/>
      <c r="J88" s="449"/>
    </row>
    <row r="89" spans="1:46" ht="15" customHeight="1" x14ac:dyDescent="0.2">
      <c r="A89" s="257" t="s">
        <v>86</v>
      </c>
      <c r="B89" s="251" t="s">
        <v>87</v>
      </c>
      <c r="C89" s="144">
        <v>0.46</v>
      </c>
      <c r="D89" s="141"/>
      <c r="E89" s="142"/>
      <c r="F89" s="143">
        <v>0</v>
      </c>
      <c r="G89" s="144">
        <f t="shared" si="1"/>
        <v>0</v>
      </c>
      <c r="H89" s="145">
        <f t="shared" si="2"/>
        <v>0</v>
      </c>
      <c r="I89" s="449"/>
      <c r="J89" s="449"/>
    </row>
    <row r="90" spans="1:46" ht="15" customHeight="1" x14ac:dyDescent="0.2">
      <c r="A90" s="257" t="s">
        <v>88</v>
      </c>
      <c r="B90" s="364" t="s">
        <v>89</v>
      </c>
      <c r="C90" s="144">
        <v>0.41</v>
      </c>
      <c r="D90" s="141"/>
      <c r="E90" s="142"/>
      <c r="F90" s="143">
        <v>0</v>
      </c>
      <c r="G90" s="144">
        <f t="shared" si="1"/>
        <v>0</v>
      </c>
      <c r="H90" s="145">
        <f t="shared" si="2"/>
        <v>0</v>
      </c>
      <c r="I90" s="449"/>
      <c r="J90" s="449"/>
    </row>
    <row r="91" spans="1:46" ht="15" customHeight="1" x14ac:dyDescent="0.2">
      <c r="A91" s="419" t="s">
        <v>419</v>
      </c>
      <c r="B91" s="239" t="s">
        <v>425</v>
      </c>
      <c r="C91" s="376">
        <v>0.31</v>
      </c>
      <c r="D91" s="141"/>
      <c r="E91" s="142"/>
      <c r="F91" s="143">
        <v>0</v>
      </c>
      <c r="G91" s="144">
        <f t="shared" si="1"/>
        <v>0</v>
      </c>
      <c r="H91" s="145">
        <f t="shared" si="2"/>
        <v>0</v>
      </c>
    </row>
    <row r="92" spans="1:46" ht="15" customHeight="1" x14ac:dyDescent="0.2">
      <c r="A92" s="419" t="s">
        <v>420</v>
      </c>
      <c r="B92" s="239" t="s">
        <v>426</v>
      </c>
      <c r="C92" s="376">
        <v>0.25</v>
      </c>
      <c r="D92" s="141"/>
      <c r="E92" s="142"/>
      <c r="F92" s="143">
        <v>0</v>
      </c>
      <c r="G92" s="144">
        <f t="shared" si="1"/>
        <v>0</v>
      </c>
      <c r="H92" s="145">
        <f t="shared" si="2"/>
        <v>0</v>
      </c>
    </row>
    <row r="93" spans="1:46" ht="15" customHeight="1" x14ac:dyDescent="0.2">
      <c r="A93" s="419" t="s">
        <v>421</v>
      </c>
      <c r="B93" s="239" t="s">
        <v>422</v>
      </c>
      <c r="C93" s="376">
        <v>0.21</v>
      </c>
      <c r="D93" s="141"/>
      <c r="E93" s="142"/>
      <c r="F93" s="143">
        <v>0</v>
      </c>
      <c r="G93" s="144">
        <f>(C93*E93)+(F93*(93*E93))</f>
        <v>0</v>
      </c>
      <c r="H93" s="145">
        <f t="shared" si="2"/>
        <v>0</v>
      </c>
    </row>
    <row r="94" spans="1:46" ht="15" customHeight="1" x14ac:dyDescent="0.2">
      <c r="A94" s="419" t="s">
        <v>423</v>
      </c>
      <c r="B94" s="239" t="s">
        <v>424</v>
      </c>
      <c r="C94" s="376">
        <v>0.18</v>
      </c>
      <c r="D94" s="141"/>
      <c r="E94" s="142"/>
      <c r="F94" s="143">
        <v>0</v>
      </c>
      <c r="G94" s="144">
        <f>(C94*E94)+F94*(C94*E94)</f>
        <v>0</v>
      </c>
      <c r="H94" s="145">
        <f t="shared" si="2"/>
        <v>0</v>
      </c>
    </row>
    <row r="95" spans="1:46" ht="15" customHeight="1" x14ac:dyDescent="0.2">
      <c r="A95" s="252" t="s">
        <v>90</v>
      </c>
      <c r="B95" s="165"/>
      <c r="C95" s="148"/>
      <c r="D95" s="139"/>
      <c r="E95" s="139"/>
      <c r="F95" s="143"/>
      <c r="G95" s="113"/>
      <c r="H95" s="148"/>
    </row>
    <row r="96" spans="1:46" ht="15" customHeight="1" x14ac:dyDescent="0.2">
      <c r="A96" s="257" t="s">
        <v>91</v>
      </c>
      <c r="B96" s="251" t="s">
        <v>92</v>
      </c>
      <c r="C96" s="144">
        <v>0.38</v>
      </c>
      <c r="D96" s="141"/>
      <c r="E96" s="142"/>
      <c r="F96" s="143">
        <v>0</v>
      </c>
      <c r="G96" s="144">
        <f>(C96*E96)+(F96*(C96*E96))</f>
        <v>0</v>
      </c>
      <c r="H96" s="145">
        <f>(D96*E96)+(F96*(D96*E96))</f>
        <v>0</v>
      </c>
      <c r="I96" s="449"/>
      <c r="J96" s="449"/>
    </row>
    <row r="97" spans="1:10" ht="15" customHeight="1" x14ac:dyDescent="0.2">
      <c r="A97" s="257" t="s">
        <v>93</v>
      </c>
      <c r="B97" s="251" t="s">
        <v>94</v>
      </c>
      <c r="C97" s="144">
        <v>1.52</v>
      </c>
      <c r="D97" s="141"/>
      <c r="E97" s="142"/>
      <c r="F97" s="143">
        <v>0</v>
      </c>
      <c r="G97" s="144">
        <f>(C97*E97)+(F97*(C97*E97))</f>
        <v>0</v>
      </c>
      <c r="H97" s="145">
        <f>(D97*E97)+(F97*(D97*E97))</f>
        <v>0</v>
      </c>
      <c r="I97" s="449"/>
      <c r="J97" s="449"/>
    </row>
    <row r="98" spans="1:10" ht="15" customHeight="1" x14ac:dyDescent="0.2">
      <c r="A98" s="257" t="s">
        <v>95</v>
      </c>
      <c r="B98" s="251" t="s">
        <v>96</v>
      </c>
      <c r="C98" s="144">
        <v>0.38</v>
      </c>
      <c r="D98" s="141"/>
      <c r="E98" s="142"/>
      <c r="F98" s="143">
        <v>0</v>
      </c>
      <c r="G98" s="144">
        <f>(C98*E98)+(F98*(C98*E98))</f>
        <v>0</v>
      </c>
      <c r="H98" s="145">
        <f>(D98*E98)+(F98*(D98*E98))</f>
        <v>0</v>
      </c>
      <c r="I98" s="449"/>
      <c r="J98" s="449"/>
    </row>
    <row r="99" spans="1:10" ht="15" customHeight="1" x14ac:dyDescent="0.2">
      <c r="A99" s="240" t="s">
        <v>97</v>
      </c>
      <c r="B99" s="251" t="s">
        <v>98</v>
      </c>
      <c r="C99" s="144">
        <v>1.28</v>
      </c>
      <c r="D99" s="141"/>
      <c r="E99" s="142"/>
      <c r="F99" s="143">
        <v>0</v>
      </c>
      <c r="G99" s="144">
        <f>(C99*E99)+(F99*(C99*E99))</f>
        <v>0</v>
      </c>
      <c r="H99" s="145">
        <f>(D99*E99)+(F99*(D99*E99))</f>
        <v>0</v>
      </c>
      <c r="I99" s="449"/>
      <c r="J99" s="449"/>
    </row>
    <row r="100" spans="1:10" ht="15" customHeight="1" x14ac:dyDescent="0.2">
      <c r="A100" s="249" t="s">
        <v>99</v>
      </c>
      <c r="B100" s="165"/>
      <c r="C100" s="160"/>
      <c r="D100" s="139"/>
      <c r="E100" s="139"/>
      <c r="F100" s="143"/>
      <c r="G100" s="113"/>
      <c r="H100" s="148"/>
    </row>
    <row r="101" spans="1:10" ht="15" customHeight="1" x14ac:dyDescent="0.2">
      <c r="A101" s="240" t="s">
        <v>100</v>
      </c>
      <c r="B101" s="251" t="s">
        <v>101</v>
      </c>
      <c r="C101" s="144">
        <v>0.38</v>
      </c>
      <c r="D101" s="141"/>
      <c r="E101" s="142"/>
      <c r="F101" s="143">
        <v>0</v>
      </c>
      <c r="G101" s="144">
        <f t="shared" ref="G101:G107" si="3">(C101*E101)+(F101*(C101*E101))</f>
        <v>0</v>
      </c>
      <c r="H101" s="145">
        <f t="shared" ref="H101:H107" si="4">(D101*E101)+(F101*(D101*E101))</f>
        <v>0</v>
      </c>
      <c r="I101" s="449"/>
      <c r="J101" s="449"/>
    </row>
    <row r="102" spans="1:10" ht="15" customHeight="1" x14ac:dyDescent="0.2">
      <c r="A102" s="240" t="s">
        <v>102</v>
      </c>
      <c r="B102" s="251" t="s">
        <v>103</v>
      </c>
      <c r="C102" s="144">
        <v>0.74</v>
      </c>
      <c r="D102" s="141"/>
      <c r="E102" s="142"/>
      <c r="F102" s="143">
        <v>0</v>
      </c>
      <c r="G102" s="144">
        <f t="shared" si="3"/>
        <v>0</v>
      </c>
      <c r="H102" s="145">
        <f t="shared" si="4"/>
        <v>0</v>
      </c>
      <c r="I102" s="449"/>
      <c r="J102" s="449"/>
    </row>
    <row r="103" spans="1:10" ht="15" customHeight="1" x14ac:dyDescent="0.2">
      <c r="A103" s="240" t="s">
        <v>104</v>
      </c>
      <c r="B103" s="251" t="s">
        <v>105</v>
      </c>
      <c r="C103" s="144">
        <v>0.37</v>
      </c>
      <c r="D103" s="141"/>
      <c r="E103" s="142"/>
      <c r="F103" s="143">
        <v>0</v>
      </c>
      <c r="G103" s="144">
        <f t="shared" si="3"/>
        <v>0</v>
      </c>
      <c r="H103" s="145">
        <f t="shared" si="4"/>
        <v>0</v>
      </c>
      <c r="I103" s="449"/>
      <c r="J103" s="449"/>
    </row>
    <row r="104" spans="1:10" ht="15" customHeight="1" x14ac:dyDescent="0.2">
      <c r="A104" s="240" t="s">
        <v>106</v>
      </c>
      <c r="B104" s="251" t="s">
        <v>107</v>
      </c>
      <c r="C104" s="144">
        <v>0.74</v>
      </c>
      <c r="D104" s="141"/>
      <c r="E104" s="142"/>
      <c r="F104" s="143">
        <v>0</v>
      </c>
      <c r="G104" s="144">
        <f t="shared" si="3"/>
        <v>0</v>
      </c>
      <c r="H104" s="145">
        <f t="shared" si="4"/>
        <v>0</v>
      </c>
      <c r="I104" s="449"/>
      <c r="J104" s="449"/>
    </row>
    <row r="105" spans="1:10" ht="15" customHeight="1" x14ac:dyDescent="0.2">
      <c r="A105" s="240" t="s">
        <v>108</v>
      </c>
      <c r="B105" s="251" t="s">
        <v>109</v>
      </c>
      <c r="C105" s="144">
        <v>0.64</v>
      </c>
      <c r="D105" s="141"/>
      <c r="E105" s="142"/>
      <c r="F105" s="143">
        <v>0</v>
      </c>
      <c r="G105" s="144">
        <f t="shared" si="3"/>
        <v>0</v>
      </c>
      <c r="H105" s="145">
        <f t="shared" si="4"/>
        <v>0</v>
      </c>
      <c r="I105" s="449"/>
      <c r="J105" s="449"/>
    </row>
    <row r="106" spans="1:10" ht="15" customHeight="1" x14ac:dyDescent="0.2">
      <c r="A106" s="240" t="s">
        <v>110</v>
      </c>
      <c r="B106" s="251" t="s">
        <v>111</v>
      </c>
      <c r="C106" s="144">
        <v>0.76</v>
      </c>
      <c r="D106" s="141"/>
      <c r="E106" s="142"/>
      <c r="F106" s="143">
        <v>0</v>
      </c>
      <c r="G106" s="144">
        <f t="shared" si="3"/>
        <v>0</v>
      </c>
      <c r="H106" s="145">
        <f t="shared" si="4"/>
        <v>0</v>
      </c>
      <c r="I106" s="449"/>
      <c r="J106" s="449"/>
    </row>
    <row r="107" spans="1:10" ht="15" customHeight="1" x14ac:dyDescent="0.2">
      <c r="A107" s="240" t="s">
        <v>112</v>
      </c>
      <c r="B107" s="251" t="s">
        <v>113</v>
      </c>
      <c r="C107" s="144">
        <v>1.03</v>
      </c>
      <c r="D107" s="141"/>
      <c r="E107" s="142"/>
      <c r="F107" s="143">
        <v>0</v>
      </c>
      <c r="G107" s="144">
        <f t="shared" si="3"/>
        <v>0</v>
      </c>
      <c r="H107" s="145">
        <f t="shared" si="4"/>
        <v>0</v>
      </c>
      <c r="I107" s="449"/>
      <c r="J107" s="449"/>
    </row>
    <row r="108" spans="1:10" ht="15" customHeight="1" x14ac:dyDescent="0.2">
      <c r="A108" s="252" t="s">
        <v>114</v>
      </c>
      <c r="B108" s="165"/>
      <c r="C108" s="148"/>
      <c r="D108" s="139"/>
      <c r="E108" s="139"/>
      <c r="F108" s="143"/>
      <c r="G108" s="113"/>
      <c r="H108" s="148"/>
    </row>
    <row r="109" spans="1:10" ht="15" customHeight="1" x14ac:dyDescent="0.2">
      <c r="A109" s="240" t="s">
        <v>115</v>
      </c>
      <c r="B109" s="251" t="s">
        <v>101</v>
      </c>
      <c r="C109" s="144">
        <v>0.63</v>
      </c>
      <c r="D109" s="141"/>
      <c r="E109" s="142"/>
      <c r="F109" s="143">
        <v>0</v>
      </c>
      <c r="G109" s="144">
        <f>(C109*E109)+(F109*(C109*E109))</f>
        <v>0</v>
      </c>
      <c r="H109" s="145">
        <f>(D109*E109)+(F109*(D109*E109))</f>
        <v>0</v>
      </c>
      <c r="I109" s="449"/>
      <c r="J109" s="449"/>
    </row>
    <row r="110" spans="1:10" ht="15" customHeight="1" x14ac:dyDescent="0.2">
      <c r="A110" s="240" t="s">
        <v>116</v>
      </c>
      <c r="B110" s="251" t="s">
        <v>117</v>
      </c>
      <c r="C110" s="144">
        <v>1.03</v>
      </c>
      <c r="D110" s="141"/>
      <c r="E110" s="142"/>
      <c r="F110" s="143">
        <v>0</v>
      </c>
      <c r="G110" s="144">
        <f>(C110*E110)+(F110*(C110*E110))</f>
        <v>0</v>
      </c>
      <c r="H110" s="145">
        <f>(D110*E110)+(F110*(D110*E110))</f>
        <v>0</v>
      </c>
      <c r="I110" s="449"/>
      <c r="J110" s="449"/>
    </row>
    <row r="111" spans="1:10" ht="15" customHeight="1" x14ac:dyDescent="0.2">
      <c r="A111" s="240" t="s">
        <v>118</v>
      </c>
      <c r="B111" s="251" t="s">
        <v>109</v>
      </c>
      <c r="C111" s="144">
        <v>1.03</v>
      </c>
      <c r="D111" s="161"/>
      <c r="E111" s="142"/>
      <c r="F111" s="143">
        <v>0</v>
      </c>
      <c r="G111" s="144">
        <f>(C111*E111)+(F111*(C111*E111))</f>
        <v>0</v>
      </c>
      <c r="H111" s="145">
        <f>(D111*E111)+(F111*(D111*E111))</f>
        <v>0</v>
      </c>
      <c r="I111" s="449"/>
      <c r="J111" s="449"/>
    </row>
    <row r="112" spans="1:10" ht="15" customHeight="1" x14ac:dyDescent="0.2">
      <c r="A112" s="240" t="s">
        <v>119</v>
      </c>
      <c r="B112" s="251" t="s">
        <v>120</v>
      </c>
      <c r="C112" s="144">
        <v>1.03</v>
      </c>
      <c r="D112" s="141"/>
      <c r="E112" s="142"/>
      <c r="F112" s="143">
        <v>0</v>
      </c>
      <c r="G112" s="144">
        <f>(C112*E112)+(F112*(C112*E112))</f>
        <v>0</v>
      </c>
      <c r="H112" s="145">
        <f>(D112*E112)+(F112*(D112*E112))</f>
        <v>0</v>
      </c>
      <c r="I112" s="449"/>
      <c r="J112" s="449"/>
    </row>
    <row r="113" spans="1:10" ht="15" customHeight="1" x14ac:dyDescent="0.2">
      <c r="A113" s="252" t="s">
        <v>121</v>
      </c>
      <c r="B113" s="165"/>
      <c r="C113" s="148"/>
      <c r="D113" s="139"/>
      <c r="E113" s="139"/>
      <c r="F113" s="143"/>
      <c r="G113" s="113"/>
      <c r="H113" s="148"/>
    </row>
    <row r="114" spans="1:10" ht="15" customHeight="1" x14ac:dyDescent="0.2">
      <c r="A114" s="240" t="s">
        <v>122</v>
      </c>
      <c r="B114" s="251" t="s">
        <v>117</v>
      </c>
      <c r="C114" s="144">
        <v>0.79</v>
      </c>
      <c r="D114" s="141"/>
      <c r="E114" s="142"/>
      <c r="F114" s="143">
        <v>0</v>
      </c>
      <c r="G114" s="144">
        <f>(C114*E114)+(F114*(C114*E114))</f>
        <v>0</v>
      </c>
      <c r="H114" s="145">
        <f>(D114*E114)+(F114*(D114*E114))</f>
        <v>0</v>
      </c>
      <c r="I114" s="449"/>
      <c r="J114" s="449"/>
    </row>
    <row r="115" spans="1:10" ht="15" customHeight="1" x14ac:dyDescent="0.2">
      <c r="A115" s="240" t="s">
        <v>123</v>
      </c>
      <c r="B115" s="251" t="s">
        <v>124</v>
      </c>
      <c r="C115" s="144">
        <v>0.64</v>
      </c>
      <c r="D115" s="141"/>
      <c r="E115" s="142"/>
      <c r="F115" s="143">
        <v>0</v>
      </c>
      <c r="G115" s="144">
        <f>(C115*E115)+(F115*(C115*E115))</f>
        <v>0</v>
      </c>
      <c r="H115" s="145">
        <f>(D115*E115)+(F115*(D115*E115))</f>
        <v>0</v>
      </c>
      <c r="I115" s="449"/>
      <c r="J115" s="449"/>
    </row>
    <row r="116" spans="1:10" ht="15" customHeight="1" x14ac:dyDescent="0.2">
      <c r="A116" s="240" t="s">
        <v>125</v>
      </c>
      <c r="B116" s="251" t="s">
        <v>120</v>
      </c>
      <c r="C116" s="144">
        <v>0.75</v>
      </c>
      <c r="D116" s="141"/>
      <c r="E116" s="142"/>
      <c r="F116" s="143">
        <v>0</v>
      </c>
      <c r="G116" s="144">
        <f>(C116*E116)+(F116*(C116*E116))</f>
        <v>0</v>
      </c>
      <c r="H116" s="145">
        <f>(D116*E116)+(F116*(D116*E116))</f>
        <v>0</v>
      </c>
      <c r="I116" s="449"/>
      <c r="J116" s="449"/>
    </row>
    <row r="117" spans="1:10" ht="15" customHeight="1" x14ac:dyDescent="0.2">
      <c r="A117" s="252" t="s">
        <v>126</v>
      </c>
      <c r="B117" s="165"/>
      <c r="C117" s="148"/>
      <c r="D117" s="139"/>
      <c r="E117" s="139"/>
      <c r="F117" s="143"/>
      <c r="G117" s="113"/>
      <c r="H117" s="148"/>
    </row>
    <row r="118" spans="1:10" ht="15" customHeight="1" x14ac:dyDescent="0.2">
      <c r="A118" s="240" t="s">
        <v>127</v>
      </c>
      <c r="B118" s="251" t="s">
        <v>128</v>
      </c>
      <c r="C118" s="144">
        <v>0.3</v>
      </c>
      <c r="D118" s="141"/>
      <c r="E118" s="142"/>
      <c r="F118" s="143">
        <v>0</v>
      </c>
      <c r="G118" s="144">
        <f>(C118*E118)+(F118*(C118*E118))</f>
        <v>0</v>
      </c>
      <c r="H118" s="145">
        <f>(D118*E118)+(F118*(D118*E118))</f>
        <v>0</v>
      </c>
      <c r="I118" s="449"/>
      <c r="J118" s="449"/>
    </row>
    <row r="119" spans="1:10" ht="15" customHeight="1" x14ac:dyDescent="0.2">
      <c r="A119" s="240" t="s">
        <v>129</v>
      </c>
      <c r="B119" s="251" t="s">
        <v>130</v>
      </c>
      <c r="C119" s="144">
        <v>0.6</v>
      </c>
      <c r="D119" s="141"/>
      <c r="E119" s="142"/>
      <c r="F119" s="143">
        <v>0</v>
      </c>
      <c r="G119" s="144">
        <f>(C119*E119)+(F119*(C119*E119))</f>
        <v>0</v>
      </c>
      <c r="H119" s="145">
        <f>(D119*E119)+(F119*(D119*E119))</f>
        <v>0</v>
      </c>
      <c r="I119" s="449"/>
      <c r="J119" s="449"/>
    </row>
    <row r="120" spans="1:10" ht="15" customHeight="1" x14ac:dyDescent="0.2">
      <c r="A120" s="240" t="s">
        <v>131</v>
      </c>
      <c r="B120" s="251" t="s">
        <v>132</v>
      </c>
      <c r="C120" s="144">
        <v>0.53</v>
      </c>
      <c r="D120" s="141"/>
      <c r="E120" s="142"/>
      <c r="F120" s="143">
        <v>0</v>
      </c>
      <c r="G120" s="144">
        <f>(C120*E120)+(F120*(C120*E120))</f>
        <v>0</v>
      </c>
      <c r="H120" s="145">
        <f>(D120*E120)+(F120*(D120*E120))</f>
        <v>0</v>
      </c>
      <c r="I120" s="449"/>
      <c r="J120" s="449"/>
    </row>
    <row r="121" spans="1:10" ht="15" customHeight="1" x14ac:dyDescent="0.2">
      <c r="A121" s="240" t="s">
        <v>133</v>
      </c>
      <c r="B121" s="251" t="s">
        <v>134</v>
      </c>
      <c r="C121" s="162">
        <v>0.6</v>
      </c>
      <c r="D121" s="141"/>
      <c r="E121" s="142"/>
      <c r="F121" s="143">
        <v>0</v>
      </c>
      <c r="G121" s="144">
        <f>(C121*E121)+(F121*(C121*E121))</f>
        <v>0</v>
      </c>
      <c r="H121" s="145">
        <f>(D121*E121)+(F121*(D121*E121))</f>
        <v>0</v>
      </c>
      <c r="I121" s="449"/>
      <c r="J121" s="449"/>
    </row>
    <row r="122" spans="1:10" ht="15" customHeight="1" x14ac:dyDescent="0.2">
      <c r="A122" s="240" t="s">
        <v>135</v>
      </c>
      <c r="B122" s="251" t="s">
        <v>136</v>
      </c>
      <c r="C122" s="144">
        <v>0.87</v>
      </c>
      <c r="D122" s="141"/>
      <c r="E122" s="142"/>
      <c r="F122" s="143">
        <v>0</v>
      </c>
      <c r="G122" s="144">
        <f>(C122*E122)+(F122*(C122*E122))</f>
        <v>0</v>
      </c>
      <c r="H122" s="145">
        <f>(D122*E122)+(F122*(D122*E122))</f>
        <v>0</v>
      </c>
      <c r="I122" s="449"/>
      <c r="J122" s="449"/>
    </row>
    <row r="123" spans="1:10" s="121" customFormat="1" ht="15" customHeight="1" x14ac:dyDescent="0.2">
      <c r="A123" s="122"/>
      <c r="C123" s="151"/>
      <c r="D123" s="121" t="s">
        <v>301</v>
      </c>
      <c r="E123" s="152">
        <f>SUM(E86:E90,E96:E99,E101:E107,E109:E112,E114:E116,E118:E122)</f>
        <v>0</v>
      </c>
      <c r="G123" s="153">
        <f>SUM(G85:G122)</f>
        <v>0</v>
      </c>
      <c r="H123" s="158">
        <f>SUM(H85:H122)</f>
        <v>0</v>
      </c>
    </row>
    <row r="124" spans="1:10" s="165" customFormat="1" ht="15" customHeight="1" x14ac:dyDescent="0.2">
      <c r="A124" s="202"/>
      <c r="B124" s="121"/>
      <c r="C124" s="151"/>
      <c r="D124" s="121" t="s">
        <v>352</v>
      </c>
      <c r="G124" s="147"/>
      <c r="H124" s="154">
        <f>MAX(G86:H86)+MAX(G87:H87)+MAX(G88:H88)+MAX(G89:H89)+MAX(G90:H90)+MAX(G96:H96)+MAX(G97:H97)+MAX(G98:H98)+MAX(G99:H99)+MAX(G101:H101)+MAX(G102:H102)+MAX(G103:H103)+MAX(G104:H104)+MAX(G105:H105)+MAX(G106:H106)+MAX(G107:H107)+MAX(G109:H109)+MAX(G110:H110)+MAX(G111:H111)+MAX(G112:H112)+MAX(G114:H114)+MAX(G115:H115)+MAX(G116:H116)+MAX(G118:H118)+MAX(G119:H119)+MAX(G120:H120)+MAX(G121:H121)+MAX(G122:H122)</f>
        <v>0</v>
      </c>
    </row>
    <row r="125" spans="1:10" s="165" customFormat="1" ht="15" customHeight="1" x14ac:dyDescent="0.2">
      <c r="A125" s="202"/>
      <c r="B125" s="121"/>
      <c r="C125" s="151"/>
      <c r="G125" s="114"/>
      <c r="H125" s="114"/>
    </row>
    <row r="126" spans="1:10" s="165" customFormat="1" ht="15" customHeight="1" x14ac:dyDescent="0.25">
      <c r="A126" s="452" t="s">
        <v>137</v>
      </c>
      <c r="B126" s="452"/>
      <c r="C126" s="452"/>
      <c r="G126" s="114"/>
      <c r="H126" s="114"/>
    </row>
    <row r="127" spans="1:10" s="165" customFormat="1" ht="15" customHeight="1" x14ac:dyDescent="0.25">
      <c r="A127" s="174"/>
      <c r="B127" s="114"/>
      <c r="C127" s="114"/>
      <c r="G127" s="114"/>
      <c r="H127" s="114"/>
    </row>
    <row r="128" spans="1:10" s="165" customFormat="1" ht="15" customHeight="1" x14ac:dyDescent="0.2">
      <c r="A128" s="121" t="s">
        <v>358</v>
      </c>
      <c r="C128" s="147"/>
      <c r="G128" s="114"/>
      <c r="H128" s="114"/>
    </row>
    <row r="129" spans="1:46" s="165" customFormat="1" ht="15" customHeight="1" x14ac:dyDescent="0.2">
      <c r="A129" s="121" t="s">
        <v>359</v>
      </c>
      <c r="C129" s="147"/>
      <c r="G129" s="114"/>
      <c r="H129" s="114"/>
    </row>
    <row r="130" spans="1:46" s="165" customFormat="1" ht="15" customHeight="1" x14ac:dyDescent="0.2">
      <c r="A130" s="121" t="s">
        <v>360</v>
      </c>
      <c r="C130" s="147"/>
      <c r="G130" s="114"/>
      <c r="H130" s="114"/>
    </row>
    <row r="131" spans="1:46" s="165" customFormat="1" ht="15" customHeight="1" x14ac:dyDescent="0.2">
      <c r="A131" s="121" t="s">
        <v>341</v>
      </c>
      <c r="C131" s="147"/>
      <c r="G131" s="114"/>
      <c r="H131" s="114"/>
    </row>
    <row r="132" spans="1:46" s="165" customFormat="1" ht="15" customHeight="1" x14ac:dyDescent="0.2">
      <c r="A132" s="121" t="s">
        <v>342</v>
      </c>
      <c r="C132" s="147"/>
      <c r="G132" s="114"/>
      <c r="H132" s="114"/>
    </row>
    <row r="133" spans="1:46" s="165" customFormat="1" ht="15" customHeight="1" x14ac:dyDescent="0.2">
      <c r="A133" s="121" t="s">
        <v>343</v>
      </c>
      <c r="C133" s="147"/>
      <c r="G133" s="114"/>
      <c r="H133" s="114"/>
    </row>
    <row r="134" spans="1:46" s="165" customFormat="1" ht="15" customHeight="1" x14ac:dyDescent="0.2">
      <c r="A134" s="451" t="s">
        <v>344</v>
      </c>
      <c r="B134" s="451"/>
      <c r="C134" s="147"/>
      <c r="G134" s="114"/>
      <c r="H134" s="114"/>
    </row>
    <row r="135" spans="1:46" s="165" customFormat="1" ht="15" customHeight="1" x14ac:dyDescent="0.2">
      <c r="A135" s="122" t="s">
        <v>345</v>
      </c>
      <c r="C135" s="147"/>
      <c r="G135" s="114"/>
      <c r="H135" s="114"/>
    </row>
    <row r="136" spans="1:46" s="165" customFormat="1" ht="15" customHeight="1" x14ac:dyDescent="0.2">
      <c r="A136" s="121"/>
      <c r="C136" s="147"/>
      <c r="G136" s="114"/>
      <c r="H136" s="114"/>
    </row>
    <row r="137" spans="1:46" s="250" customFormat="1" ht="15" customHeight="1" x14ac:dyDescent="0.2">
      <c r="A137" s="253" t="s">
        <v>28</v>
      </c>
      <c r="B137" s="251"/>
      <c r="C137" s="156" t="s">
        <v>346</v>
      </c>
      <c r="D137" s="251" t="s">
        <v>347</v>
      </c>
      <c r="E137" s="157" t="s">
        <v>348</v>
      </c>
      <c r="F137" s="252" t="s">
        <v>349</v>
      </c>
      <c r="G137" s="157" t="s">
        <v>350</v>
      </c>
      <c r="H137" s="157" t="s">
        <v>347</v>
      </c>
      <c r="I137" s="448" t="s">
        <v>351</v>
      </c>
      <c r="J137" s="448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65"/>
      <c r="AK137" s="165"/>
      <c r="AL137" s="165"/>
      <c r="AM137" s="165"/>
      <c r="AN137" s="165"/>
      <c r="AO137" s="165"/>
      <c r="AP137" s="165"/>
      <c r="AQ137" s="165"/>
      <c r="AR137" s="165"/>
      <c r="AS137" s="165"/>
      <c r="AT137" s="165"/>
    </row>
    <row r="138" spans="1:46" ht="15" customHeight="1" x14ac:dyDescent="0.2">
      <c r="A138" s="240" t="s">
        <v>138</v>
      </c>
      <c r="B138" s="251" t="s">
        <v>139</v>
      </c>
      <c r="C138" s="144">
        <v>0.38</v>
      </c>
      <c r="D138" s="141"/>
      <c r="E138" s="142"/>
      <c r="F138" s="143">
        <v>0</v>
      </c>
      <c r="G138" s="144">
        <f>(C138*E138)+(F138*(C138*E138))</f>
        <v>0</v>
      </c>
      <c r="H138" s="145">
        <f>(D138*E138)+(F138*(D138*E138))</f>
        <v>0</v>
      </c>
      <c r="I138" s="449"/>
      <c r="J138" s="449"/>
    </row>
    <row r="139" spans="1:46" ht="15" customHeight="1" x14ac:dyDescent="0.2">
      <c r="A139" s="240" t="s">
        <v>140</v>
      </c>
      <c r="B139" s="251" t="s">
        <v>141</v>
      </c>
      <c r="C139" s="113"/>
      <c r="D139" s="139"/>
      <c r="E139" s="139"/>
      <c r="F139" s="143"/>
      <c r="G139" s="113"/>
      <c r="H139" s="148"/>
    </row>
    <row r="140" spans="1:46" ht="15" customHeight="1" x14ac:dyDescent="0.2">
      <c r="A140" s="240"/>
      <c r="B140" s="251" t="s">
        <v>142</v>
      </c>
      <c r="C140" s="144">
        <v>1.46</v>
      </c>
      <c r="D140" s="141"/>
      <c r="E140" s="142"/>
      <c r="F140" s="143">
        <v>0</v>
      </c>
      <c r="G140" s="144">
        <f t="shared" ref="G140:G145" si="5">(C140*E140)+(F140*(C140*E140))</f>
        <v>0</v>
      </c>
      <c r="H140" s="145">
        <f t="shared" ref="H140:H145" si="6">(D140*E140)+(F140*(D140*E140))</f>
        <v>0</v>
      </c>
      <c r="I140" s="449"/>
      <c r="J140" s="449"/>
    </row>
    <row r="141" spans="1:46" ht="15" customHeight="1" x14ac:dyDescent="0.2">
      <c r="A141" s="240" t="s">
        <v>143</v>
      </c>
      <c r="B141" s="251" t="s">
        <v>144</v>
      </c>
      <c r="C141" s="144">
        <v>2.46</v>
      </c>
      <c r="D141" s="141"/>
      <c r="E141" s="142"/>
      <c r="F141" s="143">
        <v>0</v>
      </c>
      <c r="G141" s="144">
        <f t="shared" si="5"/>
        <v>0</v>
      </c>
      <c r="H141" s="145">
        <f t="shared" si="6"/>
        <v>0</v>
      </c>
      <c r="I141" s="449"/>
      <c r="J141" s="449"/>
    </row>
    <row r="142" spans="1:46" ht="15" customHeight="1" x14ac:dyDescent="0.2">
      <c r="A142" s="240" t="s">
        <v>145</v>
      </c>
      <c r="B142" s="251" t="s">
        <v>146</v>
      </c>
      <c r="C142" s="144">
        <v>2.11</v>
      </c>
      <c r="D142" s="141"/>
      <c r="E142" s="142"/>
      <c r="F142" s="143">
        <v>0</v>
      </c>
      <c r="G142" s="144">
        <f t="shared" si="5"/>
        <v>0</v>
      </c>
      <c r="H142" s="145">
        <f t="shared" si="6"/>
        <v>0</v>
      </c>
      <c r="I142" s="449"/>
      <c r="J142" s="449"/>
    </row>
    <row r="143" spans="1:46" ht="15" customHeight="1" x14ac:dyDescent="0.2">
      <c r="A143" s="240" t="s">
        <v>147</v>
      </c>
      <c r="B143" s="251" t="s">
        <v>148</v>
      </c>
      <c r="C143" s="144">
        <v>1.84</v>
      </c>
      <c r="D143" s="141"/>
      <c r="E143" s="142"/>
      <c r="F143" s="143">
        <v>0</v>
      </c>
      <c r="G143" s="144">
        <f t="shared" si="5"/>
        <v>0</v>
      </c>
      <c r="H143" s="145">
        <f t="shared" si="6"/>
        <v>0</v>
      </c>
      <c r="I143" s="449"/>
      <c r="J143" s="449"/>
    </row>
    <row r="144" spans="1:46" ht="15" customHeight="1" x14ac:dyDescent="0.2">
      <c r="A144" s="240" t="s">
        <v>149</v>
      </c>
      <c r="B144" s="251" t="s">
        <v>150</v>
      </c>
      <c r="C144" s="144">
        <v>2</v>
      </c>
      <c r="D144" s="141"/>
      <c r="E144" s="142"/>
      <c r="F144" s="143">
        <v>0</v>
      </c>
      <c r="G144" s="144">
        <f t="shared" si="5"/>
        <v>0</v>
      </c>
      <c r="H144" s="145">
        <f t="shared" si="6"/>
        <v>0</v>
      </c>
      <c r="I144" s="449"/>
      <c r="J144" s="449"/>
    </row>
    <row r="145" spans="1:46" ht="15" customHeight="1" x14ac:dyDescent="0.2">
      <c r="A145" s="240" t="s">
        <v>151</v>
      </c>
      <c r="B145" s="251" t="s">
        <v>152</v>
      </c>
      <c r="C145" s="144">
        <v>1.36</v>
      </c>
      <c r="D145" s="141"/>
      <c r="E145" s="142"/>
      <c r="F145" s="143">
        <v>0</v>
      </c>
      <c r="G145" s="144">
        <f t="shared" si="5"/>
        <v>0</v>
      </c>
      <c r="H145" s="145">
        <f t="shared" si="6"/>
        <v>0</v>
      </c>
      <c r="I145" s="449"/>
      <c r="J145" s="449"/>
    </row>
    <row r="146" spans="1:46" ht="15" customHeight="1" x14ac:dyDescent="0.2">
      <c r="A146" s="240" t="s">
        <v>153</v>
      </c>
      <c r="B146" s="251" t="s">
        <v>154</v>
      </c>
      <c r="C146" s="113"/>
      <c r="D146" s="139"/>
      <c r="E146" s="139"/>
      <c r="F146" s="143"/>
      <c r="G146" s="113"/>
      <c r="H146" s="148"/>
    </row>
    <row r="147" spans="1:46" ht="15" customHeight="1" x14ac:dyDescent="0.2">
      <c r="A147" s="240"/>
      <c r="B147" s="251" t="s">
        <v>155</v>
      </c>
      <c r="C147" s="144">
        <v>0.59</v>
      </c>
      <c r="D147" s="141"/>
      <c r="E147" s="142"/>
      <c r="F147" s="143">
        <v>0</v>
      </c>
      <c r="G147" s="144">
        <f>(C147*E147)+(F147*(C147*E147))</f>
        <v>0</v>
      </c>
      <c r="H147" s="145">
        <f>(D147*E147)+(F147*(D147*E147))</f>
        <v>0</v>
      </c>
      <c r="I147" s="449"/>
      <c r="J147" s="449"/>
    </row>
    <row r="148" spans="1:46" s="121" customFormat="1" ht="15" customHeight="1" x14ac:dyDescent="0.2">
      <c r="A148" s="122"/>
      <c r="C148" s="151"/>
      <c r="D148" s="121" t="s">
        <v>301</v>
      </c>
      <c r="E148" s="152">
        <f>SUM(E138,E140:E145,E147)</f>
        <v>0</v>
      </c>
      <c r="G148" s="153">
        <f>SUM(G138:G147)</f>
        <v>0</v>
      </c>
      <c r="H148" s="158">
        <f>SUM(H138:H147)</f>
        <v>0</v>
      </c>
    </row>
    <row r="149" spans="1:46" s="165" customFormat="1" ht="15" customHeight="1" x14ac:dyDescent="0.2">
      <c r="A149" s="202"/>
      <c r="B149" s="121"/>
      <c r="C149" s="151"/>
      <c r="D149" s="121" t="s">
        <v>352</v>
      </c>
      <c r="G149" s="147"/>
      <c r="H149" s="154">
        <f>MAX(G138:H138)+MAX(G140:H140)+MAX(G141:H141)+MAX(G142:H142)+MAX(G143:H143)+MAX(G144:H144)+MAX(G145:H145)+MAX(G147:H147)</f>
        <v>0</v>
      </c>
    </row>
    <row r="150" spans="1:46" s="165" customFormat="1" ht="15" customHeight="1" x14ac:dyDescent="0.2">
      <c r="A150" s="202"/>
      <c r="B150" s="121"/>
      <c r="C150" s="151"/>
      <c r="G150" s="114"/>
      <c r="H150" s="114"/>
    </row>
    <row r="151" spans="1:46" s="165" customFormat="1" ht="15" customHeight="1" x14ac:dyDescent="0.25">
      <c r="A151" s="452" t="s">
        <v>156</v>
      </c>
      <c r="B151" s="452"/>
      <c r="C151" s="452"/>
      <c r="G151" s="114"/>
      <c r="H151" s="114"/>
    </row>
    <row r="152" spans="1:46" s="165" customFormat="1" ht="15" customHeight="1" x14ac:dyDescent="0.2">
      <c r="A152" s="202"/>
      <c r="C152" s="255"/>
      <c r="G152" s="114"/>
      <c r="H152" s="114"/>
    </row>
    <row r="153" spans="1:46" s="165" customFormat="1" ht="15" customHeight="1" x14ac:dyDescent="0.2">
      <c r="A153" s="121" t="s">
        <v>157</v>
      </c>
      <c r="C153" s="147"/>
      <c r="G153" s="114"/>
      <c r="H153" s="114"/>
    </row>
    <row r="154" spans="1:46" s="165" customFormat="1" ht="15" customHeight="1" x14ac:dyDescent="0.2">
      <c r="A154" s="121" t="s">
        <v>361</v>
      </c>
      <c r="C154" s="147"/>
      <c r="G154" s="114"/>
      <c r="H154" s="114"/>
    </row>
    <row r="155" spans="1:46" s="165" customFormat="1" ht="15" customHeight="1" x14ac:dyDescent="0.2">
      <c r="A155" s="121" t="s">
        <v>362</v>
      </c>
      <c r="C155" s="147"/>
      <c r="G155" s="114"/>
      <c r="H155" s="114"/>
    </row>
    <row r="156" spans="1:46" s="165" customFormat="1" ht="15" customHeight="1" x14ac:dyDescent="0.2">
      <c r="A156" s="121" t="s">
        <v>343</v>
      </c>
      <c r="C156" s="147"/>
      <c r="G156" s="114"/>
      <c r="H156" s="114"/>
    </row>
    <row r="157" spans="1:46" s="165" customFormat="1" ht="15" customHeight="1" x14ac:dyDescent="0.2">
      <c r="A157" s="122" t="s">
        <v>344</v>
      </c>
      <c r="C157" s="147"/>
      <c r="G157" s="114"/>
      <c r="H157" s="114"/>
    </row>
    <row r="158" spans="1:46" s="165" customFormat="1" ht="15" customHeight="1" x14ac:dyDescent="0.2">
      <c r="A158" s="122" t="s">
        <v>345</v>
      </c>
      <c r="C158" s="147"/>
      <c r="G158" s="114"/>
      <c r="H158" s="114"/>
    </row>
    <row r="159" spans="1:46" s="165" customFormat="1" ht="15" customHeight="1" x14ac:dyDescent="0.2">
      <c r="A159" s="121"/>
      <c r="C159" s="147"/>
      <c r="G159" s="114"/>
      <c r="H159" s="114"/>
    </row>
    <row r="160" spans="1:46" s="250" customFormat="1" ht="15" customHeight="1" x14ac:dyDescent="0.2">
      <c r="A160" s="253" t="s">
        <v>28</v>
      </c>
      <c r="B160" s="251"/>
      <c r="C160" s="156" t="s">
        <v>346</v>
      </c>
      <c r="D160" s="251" t="s">
        <v>347</v>
      </c>
      <c r="E160" s="157" t="s">
        <v>348</v>
      </c>
      <c r="F160" s="252" t="s">
        <v>349</v>
      </c>
      <c r="G160" s="157" t="s">
        <v>350</v>
      </c>
      <c r="H160" s="157" t="s">
        <v>347</v>
      </c>
      <c r="I160" s="448" t="s">
        <v>351</v>
      </c>
      <c r="J160" s="448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  <c r="Z160" s="165"/>
      <c r="AA160" s="165"/>
      <c r="AB160" s="165"/>
      <c r="AC160" s="165"/>
      <c r="AD160" s="165"/>
      <c r="AE160" s="165"/>
      <c r="AF160" s="165"/>
      <c r="AG160" s="165"/>
      <c r="AH160" s="165"/>
      <c r="AI160" s="165"/>
      <c r="AJ160" s="165"/>
      <c r="AK160" s="165"/>
      <c r="AL160" s="165"/>
      <c r="AM160" s="165"/>
      <c r="AN160" s="165"/>
      <c r="AO160" s="165"/>
      <c r="AP160" s="165"/>
      <c r="AQ160" s="165"/>
      <c r="AR160" s="165"/>
      <c r="AS160" s="165"/>
      <c r="AT160" s="165"/>
    </row>
    <row r="161" spans="1:10" ht="15" customHeight="1" x14ac:dyDescent="0.2">
      <c r="A161" s="240" t="s">
        <v>158</v>
      </c>
      <c r="B161" s="251" t="s">
        <v>159</v>
      </c>
      <c r="C161" s="144">
        <v>0.77</v>
      </c>
      <c r="D161" s="141"/>
      <c r="E161" s="142"/>
      <c r="F161" s="143">
        <v>0</v>
      </c>
      <c r="G161" s="144">
        <f t="shared" ref="G161:G171" si="7">(C161*E161)+(F161*(C161*E161))</f>
        <v>0</v>
      </c>
      <c r="H161" s="242">
        <f>(D161*E161)+(F161*(D161*E161))</f>
        <v>0</v>
      </c>
      <c r="I161" s="449"/>
      <c r="J161" s="449"/>
    </row>
    <row r="162" spans="1:10" ht="15" customHeight="1" x14ac:dyDescent="0.2">
      <c r="A162" s="240" t="s">
        <v>160</v>
      </c>
      <c r="B162" s="251" t="s">
        <v>161</v>
      </c>
      <c r="C162" s="144">
        <v>0.45</v>
      </c>
      <c r="D162" s="141"/>
      <c r="E162" s="142"/>
      <c r="F162" s="143">
        <v>0</v>
      </c>
      <c r="G162" s="144">
        <f t="shared" si="7"/>
        <v>0</v>
      </c>
      <c r="H162" s="242">
        <f t="shared" ref="H162:H171" si="8">(D162*E162)+(F162*(D162*E162))</f>
        <v>0</v>
      </c>
      <c r="I162" s="449"/>
      <c r="J162" s="449"/>
    </row>
    <row r="163" spans="1:10" ht="15" customHeight="1" x14ac:dyDescent="0.2">
      <c r="A163" s="240" t="s">
        <v>162</v>
      </c>
      <c r="B163" s="251" t="s">
        <v>163</v>
      </c>
      <c r="C163" s="144">
        <v>0.38</v>
      </c>
      <c r="D163" s="141"/>
      <c r="E163" s="142"/>
      <c r="F163" s="143">
        <v>0</v>
      </c>
      <c r="G163" s="144">
        <f t="shared" si="7"/>
        <v>0</v>
      </c>
      <c r="H163" s="242">
        <f t="shared" si="8"/>
        <v>0</v>
      </c>
      <c r="I163" s="449"/>
      <c r="J163" s="449"/>
    </row>
    <row r="164" spans="1:10" ht="15" customHeight="1" x14ac:dyDescent="0.2">
      <c r="A164" s="240" t="s">
        <v>164</v>
      </c>
      <c r="B164" s="251" t="s">
        <v>103</v>
      </c>
      <c r="C164" s="144">
        <v>0.83</v>
      </c>
      <c r="D164" s="141"/>
      <c r="E164" s="142"/>
      <c r="F164" s="143">
        <v>0</v>
      </c>
      <c r="G164" s="144">
        <f t="shared" si="7"/>
        <v>0</v>
      </c>
      <c r="H164" s="242">
        <f t="shared" si="8"/>
        <v>0</v>
      </c>
      <c r="I164" s="449"/>
      <c r="J164" s="449"/>
    </row>
    <row r="165" spans="1:10" ht="15" customHeight="1" x14ac:dyDescent="0.2">
      <c r="A165" s="240" t="s">
        <v>165</v>
      </c>
      <c r="B165" s="251" t="s">
        <v>166</v>
      </c>
      <c r="C165" s="144">
        <v>0.63</v>
      </c>
      <c r="D165" s="161"/>
      <c r="E165" s="142"/>
      <c r="F165" s="143">
        <v>0</v>
      </c>
      <c r="G165" s="144">
        <f t="shared" si="7"/>
        <v>0</v>
      </c>
      <c r="H165" s="242">
        <f t="shared" si="8"/>
        <v>0</v>
      </c>
      <c r="I165" s="449"/>
      <c r="J165" s="449"/>
    </row>
    <row r="166" spans="1:10" ht="15" customHeight="1" x14ac:dyDescent="0.2">
      <c r="A166" s="240" t="s">
        <v>167</v>
      </c>
      <c r="B166" s="251" t="s">
        <v>168</v>
      </c>
      <c r="C166" s="144">
        <v>1.41</v>
      </c>
      <c r="D166" s="161"/>
      <c r="E166" s="142"/>
      <c r="F166" s="143">
        <v>0</v>
      </c>
      <c r="G166" s="144">
        <f t="shared" si="7"/>
        <v>0</v>
      </c>
      <c r="H166" s="242">
        <f t="shared" si="8"/>
        <v>0</v>
      </c>
      <c r="I166" s="449"/>
      <c r="J166" s="449"/>
    </row>
    <row r="167" spans="1:10" ht="15" customHeight="1" x14ac:dyDescent="0.2">
      <c r="A167" s="240" t="s">
        <v>169</v>
      </c>
      <c r="B167" s="251" t="s">
        <v>170</v>
      </c>
      <c r="C167" s="144">
        <v>0.56000000000000005</v>
      </c>
      <c r="D167" s="141"/>
      <c r="E167" s="142"/>
      <c r="F167" s="143">
        <v>0</v>
      </c>
      <c r="G167" s="144">
        <f t="shared" si="7"/>
        <v>0</v>
      </c>
      <c r="H167" s="242">
        <f t="shared" si="8"/>
        <v>0</v>
      </c>
      <c r="I167" s="449"/>
      <c r="J167" s="449"/>
    </row>
    <row r="168" spans="1:10" ht="15" customHeight="1" x14ac:dyDescent="0.2">
      <c r="A168" s="240" t="s">
        <v>171</v>
      </c>
      <c r="B168" s="251" t="s">
        <v>172</v>
      </c>
      <c r="C168" s="144">
        <v>1.28</v>
      </c>
      <c r="D168" s="161"/>
      <c r="E168" s="142"/>
      <c r="F168" s="143">
        <v>0</v>
      </c>
      <c r="G168" s="144">
        <f t="shared" si="7"/>
        <v>0</v>
      </c>
      <c r="H168" s="242">
        <f t="shared" si="8"/>
        <v>0</v>
      </c>
      <c r="I168" s="449"/>
      <c r="J168" s="449"/>
    </row>
    <row r="169" spans="1:10" ht="15" customHeight="1" x14ac:dyDescent="0.2">
      <c r="A169" s="240" t="s">
        <v>173</v>
      </c>
      <c r="B169" s="251" t="s">
        <v>174</v>
      </c>
      <c r="C169" s="144">
        <v>1.72</v>
      </c>
      <c r="D169" s="141"/>
      <c r="E169" s="142"/>
      <c r="F169" s="143">
        <v>0</v>
      </c>
      <c r="G169" s="144">
        <f t="shared" si="7"/>
        <v>0</v>
      </c>
      <c r="H169" s="242">
        <f t="shared" si="8"/>
        <v>0</v>
      </c>
      <c r="I169" s="449"/>
      <c r="J169" s="449"/>
    </row>
    <row r="170" spans="1:10" ht="15" customHeight="1" x14ac:dyDescent="0.2">
      <c r="A170" s="240" t="s">
        <v>175</v>
      </c>
      <c r="B170" s="251" t="s">
        <v>176</v>
      </c>
      <c r="C170" s="144">
        <v>0.83</v>
      </c>
      <c r="D170" s="141"/>
      <c r="E170" s="142"/>
      <c r="F170" s="143">
        <v>0</v>
      </c>
      <c r="G170" s="144">
        <f t="shared" si="7"/>
        <v>0</v>
      </c>
      <c r="H170" s="242">
        <f t="shared" si="8"/>
        <v>0</v>
      </c>
      <c r="I170" s="449"/>
      <c r="J170" s="449"/>
    </row>
    <row r="171" spans="1:10" ht="15" customHeight="1" x14ac:dyDescent="0.2">
      <c r="A171" s="240" t="s">
        <v>177</v>
      </c>
      <c r="B171" s="251" t="s">
        <v>178</v>
      </c>
      <c r="C171" s="144">
        <v>0.43</v>
      </c>
      <c r="D171" s="141"/>
      <c r="E171" s="142"/>
      <c r="F171" s="143">
        <v>0</v>
      </c>
      <c r="G171" s="144">
        <f t="shared" si="7"/>
        <v>0</v>
      </c>
      <c r="H171" s="242">
        <f t="shared" si="8"/>
        <v>0</v>
      </c>
      <c r="I171" s="449"/>
      <c r="J171" s="449"/>
    </row>
    <row r="172" spans="1:10" ht="15" customHeight="1" x14ac:dyDescent="0.2">
      <c r="A172" s="252" t="s">
        <v>179</v>
      </c>
      <c r="B172" s="165"/>
      <c r="C172" s="148"/>
      <c r="D172" s="139"/>
      <c r="E172" s="139"/>
      <c r="F172" s="143"/>
      <c r="G172" s="113"/>
      <c r="H172" s="262"/>
    </row>
    <row r="173" spans="1:10" ht="15" customHeight="1" x14ac:dyDescent="0.2">
      <c r="A173" s="240" t="s">
        <v>180</v>
      </c>
      <c r="B173" s="251" t="s">
        <v>159</v>
      </c>
      <c r="C173" s="144">
        <v>0.74</v>
      </c>
      <c r="D173" s="141"/>
      <c r="E173" s="142"/>
      <c r="F173" s="143">
        <v>0</v>
      </c>
      <c r="G173" s="144">
        <f t="shared" ref="G173:G182" si="9">(C173*E173)+(F173*(C173*E173))</f>
        <v>0</v>
      </c>
      <c r="H173" s="242">
        <f t="shared" ref="H173:H182" si="10">(D173*E173)+(F173*(D173*E173))</f>
        <v>0</v>
      </c>
      <c r="I173" s="449"/>
      <c r="J173" s="449"/>
    </row>
    <row r="174" spans="1:10" ht="15" customHeight="1" x14ac:dyDescent="0.2">
      <c r="A174" s="240" t="s">
        <v>181</v>
      </c>
      <c r="B174" s="251" t="s">
        <v>161</v>
      </c>
      <c r="C174" s="144">
        <v>0.45</v>
      </c>
      <c r="D174" s="141"/>
      <c r="E174" s="142"/>
      <c r="F174" s="143">
        <v>0</v>
      </c>
      <c r="G174" s="144">
        <f t="shared" si="9"/>
        <v>0</v>
      </c>
      <c r="H174" s="242">
        <f t="shared" si="10"/>
        <v>0</v>
      </c>
      <c r="I174" s="449"/>
      <c r="J174" s="449"/>
    </row>
    <row r="175" spans="1:10" ht="15" customHeight="1" x14ac:dyDescent="0.2">
      <c r="A175" s="240" t="s">
        <v>182</v>
      </c>
      <c r="B175" s="251" t="s">
        <v>163</v>
      </c>
      <c r="C175" s="144">
        <v>0.19</v>
      </c>
      <c r="D175" s="141"/>
      <c r="E175" s="142"/>
      <c r="F175" s="143">
        <v>0</v>
      </c>
      <c r="G175" s="144">
        <f t="shared" si="9"/>
        <v>0</v>
      </c>
      <c r="H175" s="242">
        <f t="shared" si="10"/>
        <v>0</v>
      </c>
      <c r="I175" s="449"/>
      <c r="J175" s="449"/>
    </row>
    <row r="176" spans="1:10" ht="15" customHeight="1" x14ac:dyDescent="0.2">
      <c r="A176" s="240" t="s">
        <v>183</v>
      </c>
      <c r="B176" s="251" t="s">
        <v>103</v>
      </c>
      <c r="C176" s="144">
        <v>0.67</v>
      </c>
      <c r="D176" s="141"/>
      <c r="E176" s="142"/>
      <c r="F176" s="143">
        <v>0</v>
      </c>
      <c r="G176" s="144">
        <f t="shared" si="9"/>
        <v>0</v>
      </c>
      <c r="H176" s="242">
        <f t="shared" si="10"/>
        <v>0</v>
      </c>
      <c r="I176" s="449"/>
      <c r="J176" s="449"/>
    </row>
    <row r="177" spans="1:10" ht="15" customHeight="1" x14ac:dyDescent="0.2">
      <c r="A177" s="240" t="s">
        <v>184</v>
      </c>
      <c r="B177" s="251" t="s">
        <v>166</v>
      </c>
      <c r="C177" s="144">
        <v>0.46</v>
      </c>
      <c r="D177" s="141"/>
      <c r="E177" s="142"/>
      <c r="F177" s="143">
        <v>0</v>
      </c>
      <c r="G177" s="144">
        <f t="shared" si="9"/>
        <v>0</v>
      </c>
      <c r="H177" s="242">
        <f t="shared" si="10"/>
        <v>0</v>
      </c>
      <c r="I177" s="449"/>
      <c r="J177" s="449"/>
    </row>
    <row r="178" spans="1:10" ht="15" customHeight="1" x14ac:dyDescent="0.2">
      <c r="A178" s="240" t="s">
        <v>185</v>
      </c>
      <c r="B178" s="251" t="s">
        <v>168</v>
      </c>
      <c r="C178" s="144">
        <v>1.72</v>
      </c>
      <c r="D178" s="141"/>
      <c r="E178" s="142"/>
      <c r="F178" s="143">
        <v>0</v>
      </c>
      <c r="G178" s="144">
        <f t="shared" si="9"/>
        <v>0</v>
      </c>
      <c r="H178" s="242">
        <f t="shared" si="10"/>
        <v>0</v>
      </c>
      <c r="I178" s="449"/>
      <c r="J178" s="449"/>
    </row>
    <row r="179" spans="1:10" ht="15" customHeight="1" x14ac:dyDescent="0.2">
      <c r="A179" s="240" t="s">
        <v>186</v>
      </c>
      <c r="B179" s="251" t="s">
        <v>170</v>
      </c>
      <c r="C179" s="144">
        <v>0.32</v>
      </c>
      <c r="D179" s="141"/>
      <c r="E179" s="142"/>
      <c r="F179" s="143">
        <v>0</v>
      </c>
      <c r="G179" s="144">
        <f t="shared" si="9"/>
        <v>0</v>
      </c>
      <c r="H179" s="242">
        <f t="shared" si="10"/>
        <v>0</v>
      </c>
      <c r="I179" s="449"/>
      <c r="J179" s="449"/>
    </row>
    <row r="180" spans="1:10" ht="15" customHeight="1" x14ac:dyDescent="0.2">
      <c r="A180" s="240" t="s">
        <v>187</v>
      </c>
      <c r="B180" s="251" t="s">
        <v>188</v>
      </c>
      <c r="C180" s="144">
        <v>1.38</v>
      </c>
      <c r="D180" s="141"/>
      <c r="E180" s="142"/>
      <c r="F180" s="143">
        <v>0</v>
      </c>
      <c r="G180" s="144">
        <f t="shared" si="9"/>
        <v>0</v>
      </c>
      <c r="H180" s="242">
        <f t="shared" si="10"/>
        <v>0</v>
      </c>
      <c r="I180" s="449"/>
      <c r="J180" s="449"/>
    </row>
    <row r="181" spans="1:10" ht="15" customHeight="1" x14ac:dyDescent="0.2">
      <c r="A181" s="240" t="s">
        <v>189</v>
      </c>
      <c r="B181" s="251" t="s">
        <v>174</v>
      </c>
      <c r="C181" s="144">
        <v>1.59</v>
      </c>
      <c r="D181" s="141"/>
      <c r="E181" s="142"/>
      <c r="F181" s="143">
        <v>0</v>
      </c>
      <c r="G181" s="144">
        <f t="shared" si="9"/>
        <v>0</v>
      </c>
      <c r="H181" s="242">
        <f t="shared" si="10"/>
        <v>0</v>
      </c>
      <c r="I181" s="449"/>
      <c r="J181" s="449"/>
    </row>
    <row r="182" spans="1:10" ht="15" customHeight="1" x14ac:dyDescent="0.2">
      <c r="A182" s="240" t="s">
        <v>190</v>
      </c>
      <c r="B182" s="251" t="s">
        <v>176</v>
      </c>
      <c r="C182" s="144">
        <v>0.77</v>
      </c>
      <c r="D182" s="141"/>
      <c r="E182" s="142"/>
      <c r="F182" s="143">
        <v>0</v>
      </c>
      <c r="G182" s="144">
        <f t="shared" si="9"/>
        <v>0</v>
      </c>
      <c r="H182" s="242">
        <f t="shared" si="10"/>
        <v>0</v>
      </c>
      <c r="I182" s="449"/>
      <c r="J182" s="449"/>
    </row>
    <row r="183" spans="1:10" s="121" customFormat="1" ht="15" customHeight="1" x14ac:dyDescent="0.2">
      <c r="A183" s="122"/>
      <c r="C183" s="151"/>
      <c r="D183" s="121" t="s">
        <v>301</v>
      </c>
      <c r="E183" s="152">
        <f>SUM(E161:E182)</f>
        <v>0</v>
      </c>
      <c r="G183" s="153">
        <f>SUM(G161:G182)</f>
        <v>0</v>
      </c>
      <c r="H183" s="158">
        <f>SUM(H161:H182)</f>
        <v>0</v>
      </c>
    </row>
    <row r="184" spans="1:10" s="165" customFormat="1" ht="15" customHeight="1" x14ac:dyDescent="0.2">
      <c r="A184" s="202"/>
      <c r="C184" s="147"/>
      <c r="D184" s="121" t="s">
        <v>352</v>
      </c>
      <c r="G184" s="147"/>
      <c r="H184" s="154">
        <f>MAX(G161:H161)+MAX(G162:H162)+MAX(G163:H163)+MAX(G164:H164)+MAX(G165:H165)+MAX(G166:H166)+MAX(G167:H167)+MAX(G168:H168)+MAX(G169:H169)+MAX(G170:H170)+MAX(G171:H171)+MAX(G173:H173)+MAX(G174:H174)+MAX(G175:H175)+MAX(G176:H176)+MAX(G177:H177)+MAX(G178:H178)+MAX(G179:H179)+MAX(G180:H180)+MAX(G181:H181)+MAX(G182:H182)</f>
        <v>0</v>
      </c>
    </row>
    <row r="185" spans="1:10" s="165" customFormat="1" ht="15" customHeight="1" x14ac:dyDescent="0.2">
      <c r="A185" s="202"/>
      <c r="B185" s="121"/>
      <c r="C185" s="151"/>
      <c r="G185" s="114"/>
      <c r="H185" s="114"/>
    </row>
    <row r="186" spans="1:10" s="165" customFormat="1" ht="15" customHeight="1" x14ac:dyDescent="0.25">
      <c r="A186" s="452" t="s">
        <v>191</v>
      </c>
      <c r="B186" s="452"/>
      <c r="C186" s="452"/>
      <c r="G186" s="114"/>
      <c r="H186" s="114"/>
    </row>
    <row r="187" spans="1:10" s="165" customFormat="1" ht="15" customHeight="1" x14ac:dyDescent="0.2">
      <c r="A187" s="202"/>
      <c r="C187" s="255"/>
      <c r="G187" s="114"/>
      <c r="H187" s="114"/>
    </row>
    <row r="188" spans="1:10" s="165" customFormat="1" ht="15" customHeight="1" x14ac:dyDescent="0.2">
      <c r="A188" s="121" t="s">
        <v>192</v>
      </c>
      <c r="C188" s="255"/>
      <c r="G188" s="114"/>
      <c r="H188" s="114"/>
    </row>
    <row r="189" spans="1:10" s="165" customFormat="1" ht="15" customHeight="1" x14ac:dyDescent="0.2">
      <c r="A189" s="121" t="s">
        <v>193</v>
      </c>
      <c r="C189" s="255"/>
      <c r="G189" s="114"/>
      <c r="H189" s="114"/>
    </row>
    <row r="190" spans="1:10" s="165" customFormat="1" ht="15" customHeight="1" x14ac:dyDescent="0.2">
      <c r="A190" s="121" t="s">
        <v>363</v>
      </c>
      <c r="C190" s="255"/>
      <c r="G190" s="114"/>
      <c r="H190" s="114"/>
    </row>
    <row r="191" spans="1:10" s="165" customFormat="1" ht="15" customHeight="1" x14ac:dyDescent="0.2">
      <c r="A191" s="121" t="s">
        <v>364</v>
      </c>
      <c r="C191" s="255"/>
      <c r="G191" s="114"/>
      <c r="H191" s="114"/>
    </row>
    <row r="192" spans="1:10" s="165" customFormat="1" ht="15" customHeight="1" x14ac:dyDescent="0.2">
      <c r="A192" s="121" t="s">
        <v>365</v>
      </c>
      <c r="C192" s="147"/>
      <c r="G192" s="114"/>
      <c r="H192" s="114"/>
    </row>
    <row r="193" spans="1:46" s="165" customFormat="1" ht="15" customHeight="1" x14ac:dyDescent="0.25">
      <c r="A193" s="121" t="s">
        <v>343</v>
      </c>
      <c r="B193" s="198"/>
      <c r="C193" s="147"/>
      <c r="G193" s="114"/>
      <c r="H193" s="114"/>
    </row>
    <row r="194" spans="1:46" s="165" customFormat="1" ht="15" customHeight="1" x14ac:dyDescent="0.2">
      <c r="A194" s="451" t="s">
        <v>344</v>
      </c>
      <c r="B194" s="451"/>
      <c r="C194" s="147"/>
      <c r="G194" s="114"/>
      <c r="H194" s="114"/>
      <c r="N194" s="423"/>
    </row>
    <row r="195" spans="1:46" s="165" customFormat="1" ht="15" customHeight="1" x14ac:dyDescent="0.25">
      <c r="A195" s="122" t="s">
        <v>345</v>
      </c>
      <c r="B195" s="198"/>
      <c r="C195" s="147"/>
      <c r="G195" s="114"/>
      <c r="H195" s="114"/>
      <c r="N195" s="424"/>
    </row>
    <row r="196" spans="1:46" s="165" customFormat="1" ht="15" customHeight="1" x14ac:dyDescent="0.25">
      <c r="A196" s="121"/>
      <c r="B196" s="198"/>
      <c r="C196" s="147"/>
      <c r="G196" s="114"/>
      <c r="H196" s="114"/>
    </row>
    <row r="197" spans="1:46" s="250" customFormat="1" ht="15" customHeight="1" x14ac:dyDescent="0.2">
      <c r="A197" s="253" t="s">
        <v>28</v>
      </c>
      <c r="B197" s="251"/>
      <c r="C197" s="156" t="s">
        <v>346</v>
      </c>
      <c r="D197" s="251" t="s">
        <v>347</v>
      </c>
      <c r="E197" s="157" t="s">
        <v>348</v>
      </c>
      <c r="F197" s="252" t="s">
        <v>349</v>
      </c>
      <c r="G197" s="157" t="s">
        <v>350</v>
      </c>
      <c r="H197" s="157" t="s">
        <v>347</v>
      </c>
      <c r="I197" s="448" t="s">
        <v>351</v>
      </c>
      <c r="J197" s="448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  <c r="Z197" s="165"/>
      <c r="AA197" s="165"/>
      <c r="AB197" s="165"/>
      <c r="AC197" s="165"/>
      <c r="AD197" s="165"/>
      <c r="AE197" s="165"/>
      <c r="AF197" s="165"/>
      <c r="AG197" s="165"/>
      <c r="AH197" s="165"/>
      <c r="AI197" s="165"/>
      <c r="AJ197" s="165"/>
      <c r="AK197" s="165"/>
      <c r="AL197" s="165"/>
      <c r="AM197" s="165"/>
      <c r="AN197" s="165"/>
      <c r="AO197" s="165"/>
      <c r="AP197" s="165"/>
      <c r="AQ197" s="165"/>
      <c r="AR197" s="165"/>
      <c r="AS197" s="165"/>
      <c r="AT197" s="165"/>
    </row>
    <row r="198" spans="1:46" ht="15" customHeight="1" x14ac:dyDescent="0.2">
      <c r="A198" s="240" t="s">
        <v>194</v>
      </c>
      <c r="B198" s="251" t="s">
        <v>195</v>
      </c>
      <c r="C198" s="144">
        <v>0.3</v>
      </c>
      <c r="D198" s="141"/>
      <c r="E198" s="142"/>
      <c r="F198" s="143">
        <v>0</v>
      </c>
      <c r="G198" s="144">
        <f t="shared" ref="G198:G208" si="11">(C198*E198)+(F198*(C198*E198))</f>
        <v>0</v>
      </c>
      <c r="H198" s="145">
        <f t="shared" ref="H198:H208" si="12">(D198*E198)+(F198*(D198*E198))</f>
        <v>0</v>
      </c>
      <c r="I198" s="449"/>
      <c r="J198" s="449"/>
    </row>
    <row r="199" spans="1:46" ht="15" customHeight="1" x14ac:dyDescent="0.2">
      <c r="A199" s="240" t="s">
        <v>196</v>
      </c>
      <c r="B199" s="251" t="s">
        <v>161</v>
      </c>
      <c r="C199" s="144">
        <v>0.3</v>
      </c>
      <c r="D199" s="141"/>
      <c r="E199" s="142"/>
      <c r="F199" s="143">
        <v>0</v>
      </c>
      <c r="G199" s="144">
        <f t="shared" si="11"/>
        <v>0</v>
      </c>
      <c r="H199" s="145">
        <f t="shared" si="12"/>
        <v>0</v>
      </c>
      <c r="I199" s="449"/>
      <c r="J199" s="449"/>
    </row>
    <row r="200" spans="1:46" ht="15" customHeight="1" x14ac:dyDescent="0.2">
      <c r="A200" s="240" t="s">
        <v>197</v>
      </c>
      <c r="B200" s="251" t="s">
        <v>103</v>
      </c>
      <c r="C200" s="144">
        <v>0.81</v>
      </c>
      <c r="D200" s="141"/>
      <c r="E200" s="142"/>
      <c r="F200" s="143">
        <v>0</v>
      </c>
      <c r="G200" s="144">
        <f t="shared" si="11"/>
        <v>0</v>
      </c>
      <c r="H200" s="145">
        <f t="shared" si="12"/>
        <v>0</v>
      </c>
      <c r="I200" s="449"/>
      <c r="J200" s="449"/>
    </row>
    <row r="201" spans="1:46" ht="15" customHeight="1" x14ac:dyDescent="0.2">
      <c r="A201" s="240" t="s">
        <v>198</v>
      </c>
      <c r="B201" s="251" t="s">
        <v>166</v>
      </c>
      <c r="C201" s="144">
        <v>0.39</v>
      </c>
      <c r="D201" s="141"/>
      <c r="E201" s="142"/>
      <c r="F201" s="143">
        <v>0</v>
      </c>
      <c r="G201" s="144">
        <f t="shared" si="11"/>
        <v>0</v>
      </c>
      <c r="H201" s="145">
        <f t="shared" si="12"/>
        <v>0</v>
      </c>
      <c r="I201" s="449"/>
      <c r="J201" s="449"/>
    </row>
    <row r="202" spans="1:46" ht="15" customHeight="1" x14ac:dyDescent="0.2">
      <c r="A202" s="240" t="s">
        <v>199</v>
      </c>
      <c r="B202" s="251" t="s">
        <v>168</v>
      </c>
      <c r="C202" s="144">
        <v>0.72</v>
      </c>
      <c r="D202" s="141"/>
      <c r="E202" s="142"/>
      <c r="F202" s="143">
        <v>0</v>
      </c>
      <c r="G202" s="144">
        <f t="shared" si="11"/>
        <v>0</v>
      </c>
      <c r="H202" s="145">
        <f t="shared" si="12"/>
        <v>0</v>
      </c>
      <c r="I202" s="449"/>
      <c r="J202" s="449"/>
    </row>
    <row r="203" spans="1:46" ht="15" customHeight="1" x14ac:dyDescent="0.2">
      <c r="A203" s="240" t="s">
        <v>200</v>
      </c>
      <c r="B203" s="251" t="s">
        <v>170</v>
      </c>
      <c r="C203" s="144">
        <v>0.55000000000000004</v>
      </c>
      <c r="D203" s="141"/>
      <c r="E203" s="142"/>
      <c r="F203" s="143">
        <v>0</v>
      </c>
      <c r="G203" s="144">
        <f t="shared" si="11"/>
        <v>0</v>
      </c>
      <c r="H203" s="145">
        <f t="shared" si="12"/>
        <v>0</v>
      </c>
      <c r="I203" s="449"/>
      <c r="J203" s="449"/>
    </row>
    <row r="204" spans="1:46" ht="15" customHeight="1" x14ac:dyDescent="0.2">
      <c r="A204" s="240" t="s">
        <v>201</v>
      </c>
      <c r="B204" s="251" t="s">
        <v>202</v>
      </c>
      <c r="C204" s="144">
        <v>0.9</v>
      </c>
      <c r="D204" s="141"/>
      <c r="E204" s="142"/>
      <c r="F204" s="143">
        <v>0</v>
      </c>
      <c r="G204" s="144">
        <f t="shared" si="11"/>
        <v>0</v>
      </c>
      <c r="H204" s="145">
        <f t="shared" si="12"/>
        <v>0</v>
      </c>
      <c r="I204" s="449"/>
      <c r="J204" s="449"/>
    </row>
    <row r="205" spans="1:46" ht="15" customHeight="1" x14ac:dyDescent="0.2">
      <c r="A205" s="240" t="s">
        <v>203</v>
      </c>
      <c r="B205" s="251" t="s">
        <v>174</v>
      </c>
      <c r="C205" s="144">
        <v>1.1299999999999999</v>
      </c>
      <c r="D205" s="141"/>
      <c r="E205" s="142"/>
      <c r="F205" s="143">
        <v>0</v>
      </c>
      <c r="G205" s="144">
        <f t="shared" si="11"/>
        <v>0</v>
      </c>
      <c r="H205" s="145">
        <f t="shared" si="12"/>
        <v>0</v>
      </c>
      <c r="I205" s="449"/>
      <c r="J205" s="449"/>
    </row>
    <row r="206" spans="1:46" ht="15" customHeight="1" x14ac:dyDescent="0.2">
      <c r="A206" s="240" t="s">
        <v>204</v>
      </c>
      <c r="B206" s="251" t="s">
        <v>205</v>
      </c>
      <c r="C206" s="144">
        <v>0.55000000000000004</v>
      </c>
      <c r="D206" s="141"/>
      <c r="E206" s="142"/>
      <c r="F206" s="143">
        <v>0</v>
      </c>
      <c r="G206" s="144">
        <f t="shared" si="11"/>
        <v>0</v>
      </c>
      <c r="H206" s="145">
        <f t="shared" si="12"/>
        <v>0</v>
      </c>
      <c r="I206" s="449"/>
      <c r="J206" s="449"/>
    </row>
    <row r="207" spans="1:46" ht="15" customHeight="1" x14ac:dyDescent="0.2">
      <c r="A207" s="240" t="s">
        <v>206</v>
      </c>
      <c r="B207" s="251" t="s">
        <v>178</v>
      </c>
      <c r="C207" s="144">
        <v>0.48</v>
      </c>
      <c r="D207" s="141"/>
      <c r="E207" s="142"/>
      <c r="F207" s="143">
        <v>0</v>
      </c>
      <c r="G207" s="144">
        <f t="shared" si="11"/>
        <v>0</v>
      </c>
      <c r="H207" s="145">
        <f t="shared" si="12"/>
        <v>0</v>
      </c>
      <c r="I207" s="449"/>
      <c r="J207" s="449"/>
    </row>
    <row r="208" spans="1:46" ht="15" customHeight="1" x14ac:dyDescent="0.2">
      <c r="A208" s="422" t="s">
        <v>404</v>
      </c>
      <c r="B208" s="165" t="s">
        <v>405</v>
      </c>
      <c r="C208" s="420">
        <v>0.3</v>
      </c>
      <c r="D208" s="421"/>
      <c r="E208" s="351"/>
      <c r="F208" s="282">
        <v>0</v>
      </c>
      <c r="G208" s="162">
        <f t="shared" si="11"/>
        <v>0</v>
      </c>
      <c r="H208" s="145">
        <f t="shared" si="12"/>
        <v>0</v>
      </c>
    </row>
    <row r="209" spans="1:46" s="121" customFormat="1" ht="15" customHeight="1" x14ac:dyDescent="0.2">
      <c r="A209" s="122"/>
      <c r="C209" s="151"/>
      <c r="D209" s="121" t="s">
        <v>301</v>
      </c>
      <c r="E209" s="152">
        <f>SUM(E198:E207)</f>
        <v>0</v>
      </c>
      <c r="G209" s="153">
        <f>SUM(G198:G208)</f>
        <v>0</v>
      </c>
      <c r="H209" s="163">
        <f>SUM(H198:H208)</f>
        <v>0</v>
      </c>
    </row>
    <row r="210" spans="1:46" s="165" customFormat="1" ht="15" customHeight="1" x14ac:dyDescent="0.2">
      <c r="A210" s="202"/>
      <c r="C210" s="147"/>
      <c r="D210" s="121" t="s">
        <v>352</v>
      </c>
      <c r="G210" s="147"/>
      <c r="H210" s="154">
        <f>MAX(G198:H198)+MAX(G199:H199)+MAX(G200:H200)+MAX(G201:H201)+MAX(G202:H202)+MAX(G203:H203)+MAX(G204:H204)+MAX(G205:H205)+MAX(G206:H206)+MAX(G207:H207)</f>
        <v>0</v>
      </c>
    </row>
    <row r="211" spans="1:46" s="165" customFormat="1" ht="15" customHeight="1" x14ac:dyDescent="0.2">
      <c r="A211" s="202"/>
      <c r="C211" s="147"/>
      <c r="G211" s="114"/>
      <c r="H211" s="114"/>
    </row>
    <row r="212" spans="1:46" s="165" customFormat="1" ht="15" customHeight="1" x14ac:dyDescent="0.25">
      <c r="A212" s="452" t="s">
        <v>207</v>
      </c>
      <c r="B212" s="452"/>
      <c r="C212" s="452"/>
      <c r="G212" s="114"/>
      <c r="H212" s="114"/>
    </row>
    <row r="213" spans="1:46" s="165" customFormat="1" ht="15" customHeight="1" x14ac:dyDescent="0.2">
      <c r="A213" s="202"/>
      <c r="C213" s="255"/>
      <c r="G213" s="114"/>
      <c r="H213" s="114"/>
    </row>
    <row r="214" spans="1:46" s="165" customFormat="1" ht="15" customHeight="1" x14ac:dyDescent="0.2">
      <c r="A214" s="121" t="s">
        <v>410</v>
      </c>
      <c r="C214" s="147"/>
      <c r="G214" s="114"/>
      <c r="H214" s="114"/>
    </row>
    <row r="215" spans="1:46" s="165" customFormat="1" ht="15" customHeight="1" x14ac:dyDescent="0.2">
      <c r="A215" s="121" t="s">
        <v>342</v>
      </c>
      <c r="C215" s="147"/>
      <c r="G215" s="114"/>
      <c r="H215" s="114"/>
    </row>
    <row r="216" spans="1:46" s="165" customFormat="1" ht="15" customHeight="1" x14ac:dyDescent="0.2">
      <c r="A216" s="121" t="s">
        <v>343</v>
      </c>
      <c r="C216" s="147"/>
      <c r="G216" s="114"/>
      <c r="H216" s="114"/>
    </row>
    <row r="217" spans="1:46" s="165" customFormat="1" ht="15" customHeight="1" x14ac:dyDescent="0.2">
      <c r="A217" s="122" t="s">
        <v>411</v>
      </c>
      <c r="C217" s="147"/>
      <c r="D217" s="260"/>
      <c r="G217" s="114"/>
      <c r="H217" s="114"/>
    </row>
    <row r="218" spans="1:46" s="250" customFormat="1" ht="15" customHeight="1" x14ac:dyDescent="0.2">
      <c r="A218" s="253" t="s">
        <v>28</v>
      </c>
      <c r="B218" s="251"/>
      <c r="C218" s="156" t="s">
        <v>346</v>
      </c>
      <c r="D218" s="251" t="s">
        <v>347</v>
      </c>
      <c r="E218" s="157" t="s">
        <v>348</v>
      </c>
      <c r="F218" s="252" t="s">
        <v>349</v>
      </c>
      <c r="G218" s="157" t="s">
        <v>350</v>
      </c>
      <c r="H218" s="157" t="s">
        <v>347</v>
      </c>
      <c r="I218" s="448" t="s">
        <v>351</v>
      </c>
      <c r="J218" s="448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  <c r="AA218" s="165"/>
      <c r="AB218" s="165"/>
      <c r="AC218" s="165"/>
      <c r="AD218" s="165"/>
      <c r="AE218" s="165"/>
      <c r="AF218" s="165"/>
      <c r="AG218" s="165"/>
      <c r="AH218" s="165"/>
      <c r="AI218" s="165"/>
      <c r="AJ218" s="165"/>
      <c r="AK218" s="165"/>
      <c r="AL218" s="165"/>
      <c r="AM218" s="165"/>
      <c r="AN218" s="165"/>
      <c r="AO218" s="165"/>
      <c r="AP218" s="165"/>
      <c r="AQ218" s="165"/>
      <c r="AR218" s="165"/>
      <c r="AS218" s="165"/>
      <c r="AT218" s="165"/>
    </row>
    <row r="219" spans="1:46" ht="15" customHeight="1" x14ac:dyDescent="0.2">
      <c r="A219" s="240" t="s">
        <v>208</v>
      </c>
      <c r="B219" s="251" t="s">
        <v>103</v>
      </c>
      <c r="C219" s="144">
        <v>0.72</v>
      </c>
      <c r="D219" s="141"/>
      <c r="E219" s="142"/>
      <c r="F219" s="143">
        <v>0</v>
      </c>
      <c r="G219" s="144">
        <f>(C219*E219)+(F219*(C219*E219))</f>
        <v>0</v>
      </c>
      <c r="H219" s="145">
        <f>(D219*E219)+(F219*(D219*E219))</f>
        <v>0</v>
      </c>
      <c r="I219" s="449"/>
      <c r="J219" s="449"/>
    </row>
    <row r="220" spans="1:46" ht="15" customHeight="1" x14ac:dyDescent="0.2">
      <c r="A220" s="240" t="s">
        <v>209</v>
      </c>
      <c r="B220" s="251" t="s">
        <v>109</v>
      </c>
      <c r="C220" s="144">
        <v>0.72</v>
      </c>
      <c r="D220" s="141"/>
      <c r="E220" s="142"/>
      <c r="F220" s="143">
        <v>0</v>
      </c>
      <c r="G220" s="144">
        <f>(C220*E220)+(F220*(C220*E220))</f>
        <v>0</v>
      </c>
      <c r="H220" s="145">
        <f>(D220*E220)+(F220*(D220*E220))</f>
        <v>0</v>
      </c>
      <c r="I220" s="449"/>
      <c r="J220" s="449"/>
    </row>
    <row r="221" spans="1:46" ht="15" customHeight="1" x14ac:dyDescent="0.2">
      <c r="A221" s="375" t="s">
        <v>210</v>
      </c>
      <c r="B221" s="364" t="s">
        <v>120</v>
      </c>
      <c r="C221" s="162">
        <v>0.72</v>
      </c>
      <c r="D221" s="354"/>
      <c r="E221" s="351"/>
      <c r="F221" s="143">
        <v>0</v>
      </c>
      <c r="G221" s="144">
        <f>(C221*E221)+(F221*(C221*E221))</f>
        <v>0</v>
      </c>
      <c r="H221" s="145">
        <f>(D221*E221)+(F221*(D221*E221))</f>
        <v>0</v>
      </c>
      <c r="I221" s="449"/>
      <c r="J221" s="449"/>
    </row>
    <row r="222" spans="1:46" ht="15" customHeight="1" x14ac:dyDescent="0.2">
      <c r="A222" s="238" t="s">
        <v>406</v>
      </c>
      <c r="B222" s="239" t="s">
        <v>407</v>
      </c>
      <c r="C222" s="359">
        <v>0.25</v>
      </c>
      <c r="D222" s="360"/>
      <c r="E222" s="361"/>
      <c r="F222" s="374">
        <v>0</v>
      </c>
      <c r="G222" s="144">
        <f>(C222*E222)+(F222*(C222*E222))</f>
        <v>0</v>
      </c>
      <c r="H222" s="145">
        <f>(D222*E222)+(F222*(D222*E222))</f>
        <v>0</v>
      </c>
      <c r="I222" s="449"/>
      <c r="J222" s="449"/>
    </row>
    <row r="223" spans="1:46" s="121" customFormat="1" ht="15" customHeight="1" x14ac:dyDescent="0.2">
      <c r="A223" s="122"/>
      <c r="C223" s="151"/>
      <c r="D223" s="121" t="s">
        <v>301</v>
      </c>
      <c r="E223" s="356">
        <f>SUM(E219:E221)</f>
        <v>0</v>
      </c>
      <c r="G223" s="153">
        <f>SUM(G219:G221)</f>
        <v>0</v>
      </c>
      <c r="H223" s="163">
        <f>SUM(H219:H221)</f>
        <v>0</v>
      </c>
    </row>
    <row r="224" spans="1:46" s="165" customFormat="1" ht="15" customHeight="1" x14ac:dyDescent="0.2">
      <c r="A224" s="202"/>
      <c r="C224" s="147"/>
      <c r="D224" s="121" t="s">
        <v>352</v>
      </c>
      <c r="G224" s="147"/>
      <c r="H224" s="154">
        <f>MAX(G219:H219)+MAX(G220:H220)+MAX(G221:H221)</f>
        <v>0</v>
      </c>
    </row>
    <row r="225" spans="1:46" s="165" customFormat="1" ht="15" customHeight="1" x14ac:dyDescent="0.2">
      <c r="A225" s="202"/>
      <c r="C225" s="147"/>
      <c r="G225" s="114"/>
      <c r="H225" s="114"/>
    </row>
    <row r="226" spans="1:46" s="165" customFormat="1" ht="15" customHeight="1" x14ac:dyDescent="0.25">
      <c r="A226" s="452" t="s">
        <v>211</v>
      </c>
      <c r="B226" s="452"/>
      <c r="C226" s="452"/>
      <c r="G226" s="114"/>
      <c r="H226" s="114"/>
    </row>
    <row r="227" spans="1:46" s="165" customFormat="1" ht="15" customHeight="1" x14ac:dyDescent="0.2">
      <c r="A227" s="202"/>
      <c r="B227" s="121"/>
      <c r="C227" s="147"/>
      <c r="G227" s="114"/>
      <c r="H227" s="114"/>
    </row>
    <row r="228" spans="1:46" s="165" customFormat="1" ht="15" customHeight="1" x14ac:dyDescent="0.2">
      <c r="A228" s="121" t="s">
        <v>212</v>
      </c>
      <c r="C228" s="147"/>
      <c r="G228" s="114"/>
      <c r="H228" s="114"/>
    </row>
    <row r="229" spans="1:46" s="165" customFormat="1" ht="15" customHeight="1" x14ac:dyDescent="0.2">
      <c r="A229" s="121" t="s">
        <v>213</v>
      </c>
      <c r="C229" s="147"/>
      <c r="G229" s="114"/>
      <c r="H229" s="114"/>
    </row>
    <row r="230" spans="1:46" s="165" customFormat="1" ht="15" customHeight="1" x14ac:dyDescent="0.2">
      <c r="A230" s="121" t="s">
        <v>214</v>
      </c>
      <c r="C230" s="147"/>
      <c r="G230" s="114"/>
      <c r="H230" s="114"/>
    </row>
    <row r="231" spans="1:46" s="165" customFormat="1" ht="15" customHeight="1" x14ac:dyDescent="0.2">
      <c r="A231" s="121" t="s">
        <v>343</v>
      </c>
      <c r="C231" s="147"/>
      <c r="G231" s="114"/>
      <c r="H231" s="114"/>
    </row>
    <row r="232" spans="1:46" s="165" customFormat="1" ht="15" customHeight="1" x14ac:dyDescent="0.2">
      <c r="A232" s="451" t="s">
        <v>344</v>
      </c>
      <c r="B232" s="451"/>
      <c r="C232" s="147"/>
      <c r="G232" s="114"/>
      <c r="H232" s="114"/>
    </row>
    <row r="233" spans="1:46" s="165" customFormat="1" ht="15" customHeight="1" x14ac:dyDescent="0.2">
      <c r="A233" s="122" t="s">
        <v>345</v>
      </c>
      <c r="C233" s="147"/>
      <c r="G233" s="114"/>
      <c r="H233" s="114"/>
    </row>
    <row r="234" spans="1:46" s="165" customFormat="1" ht="15" customHeight="1" x14ac:dyDescent="0.2">
      <c r="A234" s="121"/>
      <c r="C234" s="147"/>
      <c r="G234" s="114"/>
      <c r="H234" s="114"/>
    </row>
    <row r="235" spans="1:46" s="250" customFormat="1" ht="15" customHeight="1" x14ac:dyDescent="0.2">
      <c r="A235" s="253" t="s">
        <v>28</v>
      </c>
      <c r="B235" s="251"/>
      <c r="C235" s="156" t="s">
        <v>346</v>
      </c>
      <c r="D235" s="251" t="s">
        <v>347</v>
      </c>
      <c r="E235" s="157" t="s">
        <v>348</v>
      </c>
      <c r="F235" s="252" t="s">
        <v>349</v>
      </c>
      <c r="G235" s="157" t="s">
        <v>350</v>
      </c>
      <c r="H235" s="157" t="s">
        <v>347</v>
      </c>
      <c r="I235" s="448" t="s">
        <v>351</v>
      </c>
      <c r="J235" s="448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  <c r="Z235" s="165"/>
      <c r="AA235" s="165"/>
      <c r="AB235" s="165"/>
      <c r="AC235" s="165"/>
      <c r="AD235" s="165"/>
      <c r="AE235" s="165"/>
      <c r="AF235" s="165"/>
      <c r="AG235" s="165"/>
      <c r="AH235" s="165"/>
      <c r="AI235" s="165"/>
      <c r="AJ235" s="165"/>
      <c r="AK235" s="165"/>
      <c r="AL235" s="165"/>
      <c r="AM235" s="165"/>
      <c r="AN235" s="165"/>
      <c r="AO235" s="165"/>
      <c r="AP235" s="165"/>
      <c r="AQ235" s="165"/>
      <c r="AR235" s="165"/>
      <c r="AS235" s="165"/>
      <c r="AT235" s="165"/>
    </row>
    <row r="236" spans="1:46" ht="15" customHeight="1" x14ac:dyDescent="0.2">
      <c r="A236" s="240" t="s">
        <v>215</v>
      </c>
      <c r="B236" s="251" t="s">
        <v>216</v>
      </c>
      <c r="C236" s="144">
        <v>0.79</v>
      </c>
      <c r="D236" s="141"/>
      <c r="E236" s="142"/>
      <c r="F236" s="143">
        <v>0</v>
      </c>
      <c r="G236" s="144">
        <f>(C236*E236)+(F236*(C236*E236))</f>
        <v>0</v>
      </c>
      <c r="H236" s="145">
        <f>(D236*E236)+(F236*(D236*E236))</f>
        <v>0</v>
      </c>
      <c r="I236" s="449"/>
      <c r="J236" s="449"/>
    </row>
    <row r="237" spans="1:46" ht="15" customHeight="1" x14ac:dyDescent="0.2">
      <c r="A237" s="240" t="s">
        <v>217</v>
      </c>
      <c r="B237" s="251" t="s">
        <v>218</v>
      </c>
      <c r="C237" s="144">
        <v>0.61</v>
      </c>
      <c r="D237" s="141"/>
      <c r="E237" s="142"/>
      <c r="F237" s="143">
        <v>0</v>
      </c>
      <c r="G237" s="144">
        <f>(C237*E237)+(F237*(C237*E237))</f>
        <v>0</v>
      </c>
      <c r="H237" s="145">
        <f>(D237*E237)+(F237*(D237*E237))</f>
        <v>0</v>
      </c>
      <c r="I237" s="449"/>
      <c r="J237" s="449"/>
    </row>
    <row r="238" spans="1:46" ht="15" customHeight="1" x14ac:dyDescent="0.2">
      <c r="A238" s="240" t="s">
        <v>219</v>
      </c>
      <c r="B238" s="251" t="s">
        <v>220</v>
      </c>
      <c r="C238" s="144">
        <v>0.61</v>
      </c>
      <c r="D238" s="141"/>
      <c r="E238" s="142"/>
      <c r="F238" s="143">
        <v>0</v>
      </c>
      <c r="G238" s="144">
        <f>(C238*E238)+(F238*(C238*E238))</f>
        <v>0</v>
      </c>
      <c r="H238" s="145">
        <f>(D238*E238)+(F238*(D238*E238))</f>
        <v>0</v>
      </c>
      <c r="I238" s="449"/>
      <c r="J238" s="449"/>
    </row>
    <row r="239" spans="1:46" ht="15" customHeight="1" x14ac:dyDescent="0.2">
      <c r="A239" s="240" t="s">
        <v>221</v>
      </c>
      <c r="B239" s="251" t="s">
        <v>222</v>
      </c>
      <c r="C239" s="144">
        <v>0.69</v>
      </c>
      <c r="D239" s="141"/>
      <c r="E239" s="142"/>
      <c r="F239" s="143">
        <v>0</v>
      </c>
      <c r="G239" s="144">
        <f>(C239*E239)+(F239*(C239*E239))</f>
        <v>0</v>
      </c>
      <c r="H239" s="145">
        <f>(D239*E239)+(F239*(D239*E239))</f>
        <v>0</v>
      </c>
      <c r="I239" s="449"/>
      <c r="J239" s="449"/>
    </row>
    <row r="240" spans="1:46" ht="15" customHeight="1" x14ac:dyDescent="0.2">
      <c r="A240" s="240" t="s">
        <v>223</v>
      </c>
      <c r="B240" s="251" t="s">
        <v>366</v>
      </c>
      <c r="C240" s="144">
        <v>0.84</v>
      </c>
      <c r="D240" s="141"/>
      <c r="E240" s="142"/>
      <c r="F240" s="143">
        <v>0</v>
      </c>
      <c r="G240" s="144">
        <f>(C240*E240)+(F240*(C240*E240))</f>
        <v>0</v>
      </c>
      <c r="H240" s="145">
        <f>(D240*E240)+(F240*(D240*E240))</f>
        <v>0</v>
      </c>
      <c r="I240" s="449"/>
      <c r="J240" s="449"/>
    </row>
    <row r="241" spans="1:46" s="121" customFormat="1" ht="15" customHeight="1" x14ac:dyDescent="0.2">
      <c r="A241" s="164"/>
      <c r="C241" s="151"/>
      <c r="D241" s="121" t="s">
        <v>301</v>
      </c>
      <c r="E241" s="152">
        <f>SUM(E236:E240)</f>
        <v>0</v>
      </c>
      <c r="G241" s="153">
        <f>SUM(G236:G240)</f>
        <v>0</v>
      </c>
      <c r="H241" s="158">
        <f>SUM(H236:H240)</f>
        <v>0</v>
      </c>
    </row>
    <row r="242" spans="1:46" s="165" customFormat="1" ht="14.25" customHeight="1" x14ac:dyDescent="0.2">
      <c r="A242" s="194"/>
      <c r="C242" s="151"/>
      <c r="D242" s="121" t="s">
        <v>352</v>
      </c>
      <c r="G242" s="147"/>
      <c r="H242" s="154">
        <f>MAX(G236:H236)+MAX(G237:H237)+MAX(G238:H238)+MAX(G239:H239)+MAX(G240:H240)</f>
        <v>0</v>
      </c>
    </row>
    <row r="243" spans="1:46" s="165" customFormat="1" ht="15" customHeight="1" x14ac:dyDescent="0.2">
      <c r="A243" s="202"/>
      <c r="C243" s="147"/>
      <c r="F243" s="114"/>
      <c r="G243" s="114"/>
    </row>
    <row r="244" spans="1:46" s="165" customFormat="1" ht="15" customHeight="1" x14ac:dyDescent="0.2">
      <c r="A244" s="121" t="s">
        <v>224</v>
      </c>
      <c r="C244" s="147"/>
      <c r="G244" s="114"/>
      <c r="H244" s="114"/>
    </row>
    <row r="245" spans="1:46" s="165" customFormat="1" ht="15" customHeight="1" x14ac:dyDescent="0.2">
      <c r="A245" s="121" t="s">
        <v>343</v>
      </c>
      <c r="C245" s="147"/>
      <c r="G245" s="114"/>
      <c r="H245" s="114"/>
    </row>
    <row r="246" spans="1:46" s="165" customFormat="1" ht="15" customHeight="1" x14ac:dyDescent="0.2">
      <c r="A246" s="451" t="s">
        <v>344</v>
      </c>
      <c r="B246" s="451"/>
      <c r="C246" s="147"/>
      <c r="G246" s="114"/>
      <c r="H246" s="114"/>
    </row>
    <row r="247" spans="1:46" s="165" customFormat="1" ht="15" customHeight="1" x14ac:dyDescent="0.2">
      <c r="A247" s="122" t="s">
        <v>345</v>
      </c>
      <c r="C247" s="147"/>
      <c r="G247" s="114"/>
      <c r="H247" s="114"/>
    </row>
    <row r="248" spans="1:46" s="165" customFormat="1" ht="15" customHeight="1" x14ac:dyDescent="0.2">
      <c r="A248" s="121"/>
      <c r="C248" s="147"/>
      <c r="G248" s="114"/>
      <c r="H248" s="114"/>
    </row>
    <row r="249" spans="1:46" s="250" customFormat="1" ht="15" customHeight="1" x14ac:dyDescent="0.2">
      <c r="A249" s="253" t="s">
        <v>28</v>
      </c>
      <c r="B249" s="251"/>
      <c r="C249" s="156" t="s">
        <v>346</v>
      </c>
      <c r="D249" s="251" t="s">
        <v>347</v>
      </c>
      <c r="E249" s="157" t="s">
        <v>348</v>
      </c>
      <c r="F249" s="252" t="s">
        <v>349</v>
      </c>
      <c r="G249" s="157" t="s">
        <v>350</v>
      </c>
      <c r="H249" s="157" t="s">
        <v>347</v>
      </c>
      <c r="I249" s="448" t="s">
        <v>351</v>
      </c>
      <c r="J249" s="448"/>
      <c r="K249" s="165"/>
      <c r="L249" s="165"/>
      <c r="M249" s="165"/>
      <c r="N249" s="165"/>
      <c r="O249" s="165"/>
      <c r="P249" s="165"/>
      <c r="Q249" s="165"/>
      <c r="R249" s="165"/>
      <c r="S249" s="165"/>
      <c r="T249" s="165"/>
      <c r="U249" s="165"/>
      <c r="V249" s="165"/>
      <c r="W249" s="165"/>
      <c r="X249" s="165"/>
      <c r="Y249" s="165"/>
      <c r="Z249" s="165"/>
      <c r="AA249" s="165"/>
      <c r="AB249" s="165"/>
      <c r="AC249" s="165"/>
      <c r="AD249" s="165"/>
      <c r="AE249" s="165"/>
      <c r="AF249" s="165"/>
      <c r="AG249" s="165"/>
      <c r="AH249" s="165"/>
      <c r="AI249" s="165"/>
      <c r="AJ249" s="165"/>
      <c r="AK249" s="165"/>
      <c r="AL249" s="165"/>
      <c r="AM249" s="165"/>
      <c r="AN249" s="165"/>
      <c r="AO249" s="165"/>
      <c r="AP249" s="165"/>
      <c r="AQ249" s="165"/>
      <c r="AR249" s="165"/>
      <c r="AS249" s="165"/>
      <c r="AT249" s="165"/>
    </row>
    <row r="250" spans="1:46" ht="15" customHeight="1" x14ac:dyDescent="0.2">
      <c r="A250" s="240" t="s">
        <v>225</v>
      </c>
      <c r="B250" s="251" t="s">
        <v>226</v>
      </c>
      <c r="C250" s="144">
        <v>0.96</v>
      </c>
      <c r="D250" s="141"/>
      <c r="E250" s="142"/>
      <c r="F250" s="143">
        <v>0</v>
      </c>
      <c r="G250" s="144">
        <f>(C250*E250)+(F250*(C250*E250))</f>
        <v>0</v>
      </c>
      <c r="H250" s="145">
        <f>(D250*E250)+(F250*(D250*E250))</f>
        <v>0</v>
      </c>
      <c r="I250" s="449"/>
      <c r="J250" s="449"/>
    </row>
    <row r="251" spans="1:46" ht="15" customHeight="1" x14ac:dyDescent="0.2">
      <c r="A251" s="240" t="s">
        <v>227</v>
      </c>
      <c r="B251" s="251" t="s">
        <v>228</v>
      </c>
      <c r="C251" s="144">
        <v>0.96</v>
      </c>
      <c r="D251" s="141"/>
      <c r="E251" s="142"/>
      <c r="F251" s="143">
        <v>0</v>
      </c>
      <c r="G251" s="144">
        <f>(C251*E251)+(F251*(C251*E251))</f>
        <v>0</v>
      </c>
      <c r="H251" s="145">
        <f>(D251*E251)+(F251*(D251*E251))</f>
        <v>0</v>
      </c>
      <c r="I251" s="449"/>
      <c r="J251" s="449"/>
    </row>
    <row r="252" spans="1:46" s="121" customFormat="1" ht="15" customHeight="1" x14ac:dyDescent="0.2">
      <c r="A252" s="164"/>
      <c r="C252" s="151"/>
      <c r="D252" s="121" t="s">
        <v>301</v>
      </c>
      <c r="E252" s="152">
        <f>SUM(E250:E251)</f>
        <v>0</v>
      </c>
      <c r="G252" s="153">
        <f>SUM(G250:G251)</f>
        <v>0</v>
      </c>
      <c r="H252" s="158">
        <f>SUM(H250:H251)</f>
        <v>0</v>
      </c>
    </row>
    <row r="253" spans="1:46" s="121" customFormat="1" ht="15" customHeight="1" x14ac:dyDescent="0.2">
      <c r="A253" s="164"/>
      <c r="C253" s="151"/>
      <c r="D253" s="121" t="s">
        <v>352</v>
      </c>
      <c r="G253" s="151"/>
      <c r="H253" s="154">
        <f>MAX(G250:H250)+MAX(G251:H251)</f>
        <v>0</v>
      </c>
    </row>
    <row r="254" spans="1:46" s="165" customFormat="1" ht="15" customHeight="1" x14ac:dyDescent="0.2">
      <c r="A254" s="194"/>
      <c r="C254" s="151"/>
      <c r="G254" s="147"/>
      <c r="H254" s="147"/>
    </row>
    <row r="255" spans="1:46" s="165" customFormat="1" ht="15" customHeight="1" x14ac:dyDescent="0.2">
      <c r="A255" s="121" t="s">
        <v>229</v>
      </c>
      <c r="C255" s="147"/>
      <c r="G255" s="114"/>
      <c r="H255" s="114"/>
    </row>
    <row r="256" spans="1:46" s="165" customFormat="1" ht="15" customHeight="1" x14ac:dyDescent="0.2">
      <c r="A256" s="121" t="s">
        <v>343</v>
      </c>
      <c r="C256" s="147"/>
      <c r="G256" s="114"/>
      <c r="H256" s="114"/>
    </row>
    <row r="257" spans="1:46" s="165" customFormat="1" ht="15" customHeight="1" x14ac:dyDescent="0.2">
      <c r="A257" s="121"/>
      <c r="C257" s="147"/>
      <c r="G257" s="114"/>
      <c r="H257" s="114"/>
    </row>
    <row r="258" spans="1:46" s="250" customFormat="1" ht="15" customHeight="1" x14ac:dyDescent="0.2">
      <c r="A258" s="253" t="s">
        <v>28</v>
      </c>
      <c r="B258" s="251"/>
      <c r="C258" s="159" t="s">
        <v>346</v>
      </c>
      <c r="D258" s="251" t="s">
        <v>347</v>
      </c>
      <c r="E258" s="157" t="s">
        <v>348</v>
      </c>
      <c r="F258" s="252" t="s">
        <v>349</v>
      </c>
      <c r="G258" s="157" t="s">
        <v>350</v>
      </c>
      <c r="H258" s="157" t="s">
        <v>347</v>
      </c>
      <c r="I258" s="448" t="s">
        <v>351</v>
      </c>
      <c r="J258" s="448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  <c r="Z258" s="165"/>
      <c r="AA258" s="165"/>
      <c r="AB258" s="165"/>
      <c r="AC258" s="165"/>
      <c r="AD258" s="165"/>
      <c r="AE258" s="165"/>
      <c r="AF258" s="165"/>
      <c r="AG258" s="165"/>
      <c r="AH258" s="165"/>
      <c r="AI258" s="165"/>
      <c r="AJ258" s="165"/>
      <c r="AK258" s="165"/>
      <c r="AL258" s="165"/>
      <c r="AM258" s="165"/>
      <c r="AN258" s="165"/>
      <c r="AO258" s="165"/>
      <c r="AP258" s="165"/>
      <c r="AQ258" s="165"/>
      <c r="AR258" s="165"/>
      <c r="AS258" s="165"/>
      <c r="AT258" s="165"/>
    </row>
    <row r="259" spans="1:46" ht="15" customHeight="1" x14ac:dyDescent="0.2">
      <c r="A259" s="240" t="s">
        <v>230</v>
      </c>
      <c r="B259" s="251" t="s">
        <v>231</v>
      </c>
      <c r="C259" s="144">
        <v>1.84</v>
      </c>
      <c r="D259" s="141"/>
      <c r="E259" s="142"/>
      <c r="F259" s="143">
        <v>0</v>
      </c>
      <c r="G259" s="144">
        <f>(C259*E259)+(F259*(C259*E259))</f>
        <v>0</v>
      </c>
      <c r="H259" s="145">
        <f>(D259*E259)+(F259*(D259*E259))</f>
        <v>0</v>
      </c>
      <c r="I259" s="449"/>
      <c r="J259" s="449"/>
    </row>
    <row r="260" spans="1:46" ht="15" customHeight="1" x14ac:dyDescent="0.2">
      <c r="A260" s="240" t="s">
        <v>232</v>
      </c>
      <c r="B260" s="251" t="s">
        <v>233</v>
      </c>
      <c r="C260" s="144">
        <v>2.2400000000000002</v>
      </c>
      <c r="D260" s="141"/>
      <c r="E260" s="142"/>
      <c r="F260" s="143">
        <v>0</v>
      </c>
      <c r="G260" s="144">
        <f>(C260*E260)+(F260*(C260*E260))</f>
        <v>0</v>
      </c>
      <c r="H260" s="145">
        <f>(D260*E260)+(F260*(D260*E260))</f>
        <v>0</v>
      </c>
      <c r="I260" s="449"/>
      <c r="J260" s="449"/>
    </row>
    <row r="261" spans="1:46" s="121" customFormat="1" ht="15" customHeight="1" x14ac:dyDescent="0.2">
      <c r="A261" s="164"/>
      <c r="C261" s="151"/>
      <c r="D261" s="121" t="s">
        <v>301</v>
      </c>
      <c r="E261" s="152">
        <f>SUM(E259:E260)</f>
        <v>0</v>
      </c>
      <c r="G261" s="153">
        <f>SUM(G259:G260)</f>
        <v>0</v>
      </c>
      <c r="H261" s="158">
        <f>SUM(H259:H260)</f>
        <v>0</v>
      </c>
    </row>
    <row r="262" spans="1:46" s="165" customFormat="1" ht="15" customHeight="1" x14ac:dyDescent="0.2">
      <c r="A262" s="194"/>
      <c r="C262" s="151"/>
      <c r="D262" s="121" t="s">
        <v>352</v>
      </c>
      <c r="G262" s="147"/>
      <c r="H262" s="154">
        <f>MAX(G259:H259)+MAX(G260:H260)</f>
        <v>0</v>
      </c>
    </row>
    <row r="263" spans="1:46" ht="15" customHeight="1" x14ac:dyDescent="0.2">
      <c r="A263" s="194"/>
      <c r="B263" s="165"/>
      <c r="C263" s="151"/>
      <c r="E263" s="124"/>
      <c r="G263" s="114"/>
      <c r="H263" s="114"/>
    </row>
    <row r="264" spans="1:46" ht="15" customHeight="1" x14ac:dyDescent="0.2">
      <c r="A264" s="258" t="s">
        <v>234</v>
      </c>
      <c r="B264" s="165"/>
      <c r="C264" s="147"/>
      <c r="G264" s="114"/>
      <c r="H264" s="114"/>
    </row>
    <row r="265" spans="1:46" ht="15" customHeight="1" x14ac:dyDescent="0.2">
      <c r="A265" s="121"/>
      <c r="B265" s="165"/>
      <c r="C265" s="147"/>
      <c r="G265" s="114"/>
      <c r="H265" s="114"/>
    </row>
    <row r="266" spans="1:46" ht="15" customHeight="1" x14ac:dyDescent="0.2">
      <c r="A266" s="121" t="s">
        <v>343</v>
      </c>
      <c r="B266" s="165"/>
      <c r="C266" s="147"/>
      <c r="G266" s="114"/>
      <c r="H266" s="114"/>
    </row>
    <row r="267" spans="1:46" s="250" customFormat="1" ht="15" customHeight="1" x14ac:dyDescent="0.2">
      <c r="A267" s="253" t="s">
        <v>28</v>
      </c>
      <c r="B267" s="251"/>
      <c r="C267" s="159" t="s">
        <v>346</v>
      </c>
      <c r="D267" s="251" t="s">
        <v>347</v>
      </c>
      <c r="E267" s="157" t="s">
        <v>348</v>
      </c>
      <c r="F267" s="252" t="s">
        <v>349</v>
      </c>
      <c r="G267" s="157" t="s">
        <v>350</v>
      </c>
      <c r="H267" s="157" t="s">
        <v>347</v>
      </c>
      <c r="I267" s="448" t="s">
        <v>351</v>
      </c>
      <c r="J267" s="448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  <c r="Z267" s="165"/>
      <c r="AA267" s="165"/>
      <c r="AB267" s="165"/>
      <c r="AC267" s="165"/>
      <c r="AD267" s="165"/>
      <c r="AE267" s="165"/>
      <c r="AF267" s="165"/>
      <c r="AG267" s="165"/>
      <c r="AH267" s="165"/>
      <c r="AI267" s="165"/>
      <c r="AJ267" s="165"/>
      <c r="AK267" s="165"/>
      <c r="AL267" s="165"/>
      <c r="AM267" s="165"/>
      <c r="AN267" s="165"/>
      <c r="AO267" s="165"/>
      <c r="AP267" s="165"/>
      <c r="AQ267" s="165"/>
      <c r="AR267" s="165"/>
      <c r="AS267" s="165"/>
      <c r="AT267" s="165"/>
    </row>
    <row r="268" spans="1:46" ht="15" customHeight="1" x14ac:dyDescent="0.2">
      <c r="A268" s="240" t="s">
        <v>235</v>
      </c>
      <c r="B268" s="251" t="s">
        <v>236</v>
      </c>
      <c r="C268" s="144">
        <v>0.78</v>
      </c>
      <c r="D268" s="141"/>
      <c r="E268" s="142"/>
      <c r="F268" s="143">
        <v>0</v>
      </c>
      <c r="G268" s="144">
        <f>(C268*E268)+(F268*(C268*E268))</f>
        <v>0</v>
      </c>
      <c r="H268" s="145">
        <f>(D268*E268)+(F268*(D268*E268))</f>
        <v>0</v>
      </c>
      <c r="I268" s="449"/>
      <c r="J268" s="449"/>
    </row>
    <row r="269" spans="1:46" s="165" customFormat="1" ht="15" customHeight="1" x14ac:dyDescent="0.2">
      <c r="A269" s="202"/>
      <c r="C269" s="147"/>
      <c r="D269" s="121" t="s">
        <v>352</v>
      </c>
      <c r="F269" s="261"/>
      <c r="G269" s="114"/>
      <c r="H269" s="154">
        <f>MAX(G267:H267)</f>
        <v>0</v>
      </c>
    </row>
    <row r="270" spans="1:46" ht="15" customHeight="1" x14ac:dyDescent="0.2">
      <c r="F270" s="282"/>
    </row>
    <row r="271" spans="1:46" ht="15" customHeight="1" x14ac:dyDescent="0.2">
      <c r="A271" s="155"/>
      <c r="G271" s="126"/>
      <c r="H271" s="126"/>
    </row>
    <row r="272" spans="1:46" ht="15" customHeight="1" x14ac:dyDescent="0.25">
      <c r="A272" s="155"/>
      <c r="B272" s="49" t="s">
        <v>367</v>
      </c>
      <c r="C272" s="131"/>
      <c r="E272" s="124"/>
      <c r="G272" s="126"/>
    </row>
    <row r="273" spans="1:10" ht="15" customHeight="1" x14ac:dyDescent="0.25">
      <c r="A273" s="155"/>
      <c r="B273" s="1" t="s">
        <v>368</v>
      </c>
      <c r="C273" s="168" t="s">
        <v>369</v>
      </c>
      <c r="D273" s="129" t="s">
        <v>370</v>
      </c>
      <c r="E273" s="129" t="s">
        <v>371</v>
      </c>
    </row>
    <row r="274" spans="1:10" ht="15" customHeight="1" x14ac:dyDescent="0.2">
      <c r="A274" s="155"/>
      <c r="B274" s="139"/>
      <c r="C274" s="170"/>
      <c r="D274" s="141"/>
      <c r="E274" s="171">
        <f t="shared" ref="E274:E283" si="13">C274*D274</f>
        <v>0</v>
      </c>
      <c r="G274" s="126"/>
    </row>
    <row r="275" spans="1:10" ht="15" customHeight="1" x14ac:dyDescent="0.2">
      <c r="A275" s="155"/>
      <c r="B275" s="139"/>
      <c r="C275" s="170"/>
      <c r="D275" s="141"/>
      <c r="E275" s="171">
        <f t="shared" si="13"/>
        <v>0</v>
      </c>
      <c r="G275" s="126"/>
      <c r="I275" s="1"/>
      <c r="J275" s="1"/>
    </row>
    <row r="276" spans="1:10" ht="15" customHeight="1" x14ac:dyDescent="0.2">
      <c r="A276" s="155"/>
      <c r="B276" s="139"/>
      <c r="C276" s="170"/>
      <c r="D276" s="141"/>
      <c r="E276" s="171">
        <f t="shared" si="13"/>
        <v>0</v>
      </c>
      <c r="G276" s="126"/>
      <c r="I276" s="1"/>
      <c r="J276" s="1"/>
    </row>
    <row r="277" spans="1:10" s="1" customFormat="1" ht="15" customHeight="1" x14ac:dyDescent="0.2">
      <c r="A277" s="167"/>
      <c r="B277" s="139"/>
      <c r="C277" s="170"/>
      <c r="D277" s="141"/>
      <c r="E277" s="171">
        <f t="shared" si="13"/>
        <v>0</v>
      </c>
      <c r="G277" s="243"/>
      <c r="H277" s="96"/>
    </row>
    <row r="278" spans="1:10" ht="15" customHeight="1" x14ac:dyDescent="0.2">
      <c r="A278" s="155"/>
      <c r="B278" s="139"/>
      <c r="C278" s="170"/>
      <c r="D278" s="141"/>
      <c r="E278" s="171">
        <f t="shared" si="13"/>
        <v>0</v>
      </c>
      <c r="G278" s="126"/>
      <c r="I278" s="1"/>
      <c r="J278" s="1"/>
    </row>
    <row r="279" spans="1:10" ht="15" customHeight="1" x14ac:dyDescent="0.2">
      <c r="A279" s="155"/>
      <c r="B279" s="139"/>
      <c r="C279" s="170"/>
      <c r="D279" s="141"/>
      <c r="E279" s="171">
        <f t="shared" si="13"/>
        <v>0</v>
      </c>
      <c r="G279" s="126"/>
      <c r="I279" s="1"/>
      <c r="J279" s="1"/>
    </row>
    <row r="280" spans="1:10" ht="15" customHeight="1" x14ac:dyDescent="0.2">
      <c r="A280" s="155"/>
      <c r="B280" s="139"/>
      <c r="C280" s="170"/>
      <c r="D280" s="141"/>
      <c r="E280" s="171">
        <f t="shared" si="13"/>
        <v>0</v>
      </c>
      <c r="G280" s="126"/>
      <c r="I280" s="1"/>
      <c r="J280" s="1"/>
    </row>
    <row r="281" spans="1:10" ht="15" customHeight="1" x14ac:dyDescent="0.2">
      <c r="A281" s="155"/>
      <c r="B281" s="139"/>
      <c r="C281" s="170"/>
      <c r="D281" s="141"/>
      <c r="E281" s="171">
        <f t="shared" si="13"/>
        <v>0</v>
      </c>
      <c r="G281" s="126"/>
    </row>
    <row r="282" spans="1:10" ht="15" customHeight="1" x14ac:dyDescent="0.2">
      <c r="A282" s="155"/>
      <c r="B282" s="139"/>
      <c r="C282" s="170"/>
      <c r="D282" s="141"/>
      <c r="E282" s="171">
        <f t="shared" si="13"/>
        <v>0</v>
      </c>
      <c r="G282" s="126"/>
    </row>
    <row r="283" spans="1:10" s="130" customFormat="1" ht="15" customHeight="1" x14ac:dyDescent="0.2">
      <c r="A283" s="172"/>
      <c r="B283" s="139"/>
      <c r="C283" s="170"/>
      <c r="D283" s="141"/>
      <c r="E283" s="171">
        <f t="shared" si="13"/>
        <v>0</v>
      </c>
      <c r="F283" s="173"/>
      <c r="G283" s="131"/>
      <c r="H283" s="173"/>
      <c r="I283" s="123"/>
      <c r="J283" s="123"/>
    </row>
    <row r="284" spans="1:10" s="130" customFormat="1" ht="15" customHeight="1" x14ac:dyDescent="0.25">
      <c r="A284" s="172"/>
      <c r="B284" s="263" t="s">
        <v>301</v>
      </c>
      <c r="C284" s="170"/>
      <c r="D284" s="264"/>
      <c r="E284" s="171"/>
      <c r="F284" s="173"/>
      <c r="G284" s="131"/>
      <c r="H284" s="173"/>
      <c r="I284" s="123"/>
      <c r="J284" s="123"/>
    </row>
    <row r="285" spans="1:10" s="130" customFormat="1" ht="15" customHeight="1" x14ac:dyDescent="0.25">
      <c r="A285" s="172"/>
      <c r="B285" s="263"/>
      <c r="C285" s="168"/>
      <c r="D285" s="1"/>
      <c r="E285" s="49"/>
      <c r="F285" s="173"/>
      <c r="G285" s="131"/>
      <c r="H285" s="173"/>
      <c r="I285" s="123"/>
      <c r="J285" s="123"/>
    </row>
    <row r="286" spans="1:10" s="96" customFormat="1" ht="15" customHeight="1" x14ac:dyDescent="0.25">
      <c r="A286" s="129"/>
      <c r="B286" s="129"/>
      <c r="C286" s="168"/>
      <c r="D286" s="129"/>
      <c r="E286" s="129"/>
      <c r="F286" s="129"/>
      <c r="G286" s="129"/>
      <c r="H286" s="129"/>
      <c r="I286" s="123"/>
      <c r="J286" s="123"/>
    </row>
    <row r="287" spans="1:10" s="96" customFormat="1" ht="15" customHeight="1" x14ac:dyDescent="0.25">
      <c r="A287" s="265"/>
      <c r="B287" s="266" t="s">
        <v>381</v>
      </c>
      <c r="C287" s="267"/>
      <c r="D287" s="266"/>
      <c r="E287" s="266"/>
      <c r="F287" s="266"/>
      <c r="G287" s="266"/>
      <c r="H287" s="266"/>
      <c r="I287" s="268"/>
      <c r="J287" s="173"/>
    </row>
    <row r="288" spans="1:10" s="96" customFormat="1" ht="15" customHeight="1" x14ac:dyDescent="0.25">
      <c r="A288" s="269"/>
      <c r="B288" s="129"/>
      <c r="C288" s="168"/>
      <c r="D288" s="129"/>
      <c r="E288" s="129"/>
      <c r="F288" s="129"/>
      <c r="G288" s="129"/>
      <c r="H288" s="129"/>
      <c r="I288" s="270"/>
      <c r="J288" s="173"/>
    </row>
    <row r="289" spans="1:10" s="96" customFormat="1" ht="15" customHeight="1" x14ac:dyDescent="0.25">
      <c r="A289" s="269"/>
      <c r="B289" s="188" t="s">
        <v>373</v>
      </c>
      <c r="C289" s="175"/>
      <c r="D289" s="157" t="s">
        <v>348</v>
      </c>
      <c r="E289" s="178">
        <f>SUM(E31,E70,E123,E148,E183,E209,E223,E241,E252,E261,E268)</f>
        <v>0</v>
      </c>
      <c r="F289" s="157" t="s">
        <v>350</v>
      </c>
      <c r="G289" s="179">
        <f>SUM(G31,G70,G123,G148,G183,G209,G223,G241,G252,G261,G268)</f>
        <v>0</v>
      </c>
      <c r="H289" s="163">
        <f>SUM(H31,H70,H123,H148,H183,H209,H223,H241,H252,H261,H268)</f>
        <v>0</v>
      </c>
      <c r="I289" s="270"/>
      <c r="J289" s="129"/>
    </row>
    <row r="290" spans="1:10" s="96" customFormat="1" ht="15" customHeight="1" x14ac:dyDescent="0.25">
      <c r="A290" s="269"/>
      <c r="B290" s="188"/>
      <c r="C290" s="175"/>
      <c r="D290" s="180"/>
      <c r="E290" s="151"/>
      <c r="F290" s="180"/>
      <c r="G290" s="180"/>
      <c r="H290" s="180"/>
      <c r="I290" s="270"/>
      <c r="J290" s="129"/>
    </row>
    <row r="291" spans="1:10" s="96" customFormat="1" ht="15" customHeight="1" x14ac:dyDescent="0.25">
      <c r="A291" s="269"/>
      <c r="B291" s="188" t="s">
        <v>374</v>
      </c>
      <c r="C291" s="175"/>
      <c r="D291" s="157" t="s">
        <v>348</v>
      </c>
      <c r="E291" s="178">
        <f>SUM(E70,E123,E148,E183,E209,E223,E241,E252,E261,E268)</f>
        <v>0</v>
      </c>
      <c r="F291" s="157" t="s">
        <v>350</v>
      </c>
      <c r="G291" s="179">
        <f>SUM(G123,G148,G183,G209,G223,G241,G252,G261,G268)</f>
        <v>0</v>
      </c>
      <c r="H291" s="163">
        <f>SUM(H123,H148,H183,H209,H223,H241,H252,H261,H268)</f>
        <v>0</v>
      </c>
      <c r="I291" s="270"/>
      <c r="J291" s="129"/>
    </row>
    <row r="292" spans="1:10" s="96" customFormat="1" ht="15" customHeight="1" x14ac:dyDescent="0.25">
      <c r="A292" s="269"/>
      <c r="B292" s="188"/>
      <c r="C292" s="175"/>
      <c r="D292" s="180"/>
      <c r="E292" s="151"/>
      <c r="F292" s="180"/>
      <c r="G292" s="180"/>
      <c r="H292" s="180"/>
      <c r="I292" s="270"/>
      <c r="J292" s="129"/>
    </row>
    <row r="293" spans="1:10" s="96" customFormat="1" ht="15" customHeight="1" x14ac:dyDescent="0.25">
      <c r="A293" s="269"/>
      <c r="B293" s="188" t="s">
        <v>375</v>
      </c>
      <c r="C293" s="175"/>
      <c r="D293" s="157" t="s">
        <v>348</v>
      </c>
      <c r="E293" s="178">
        <f>SUM(E31,E70)</f>
        <v>0</v>
      </c>
      <c r="F293" s="157" t="s">
        <v>350</v>
      </c>
      <c r="G293" s="179">
        <f>SUM(G31,G70)</f>
        <v>0</v>
      </c>
      <c r="H293" s="163">
        <f>SUM(H31,H70)</f>
        <v>0</v>
      </c>
      <c r="I293" s="270"/>
      <c r="J293" s="129"/>
    </row>
    <row r="294" spans="1:10" s="96" customFormat="1" ht="15" customHeight="1" x14ac:dyDescent="0.25">
      <c r="A294" s="269"/>
      <c r="B294" s="188"/>
      <c r="C294" s="175"/>
      <c r="D294" s="180"/>
      <c r="E294" s="180"/>
      <c r="F294" s="180"/>
      <c r="G294" s="114"/>
      <c r="H294" s="114"/>
      <c r="I294" s="270"/>
      <c r="J294" s="129"/>
    </row>
    <row r="295" spans="1:10" s="96" customFormat="1" ht="15" customHeight="1" x14ac:dyDescent="0.25">
      <c r="A295" s="269"/>
      <c r="B295" s="188" t="s">
        <v>376</v>
      </c>
      <c r="C295" s="175"/>
      <c r="D295" s="157" t="s">
        <v>348</v>
      </c>
      <c r="E295" s="178">
        <f>C284</f>
        <v>0</v>
      </c>
      <c r="F295" s="157" t="s">
        <v>350</v>
      </c>
      <c r="G295" s="181">
        <f>E284</f>
        <v>0</v>
      </c>
      <c r="H295" s="151"/>
      <c r="I295" s="270"/>
      <c r="J295" s="129"/>
    </row>
    <row r="296" spans="1:10" s="96" customFormat="1" ht="15" customHeight="1" x14ac:dyDescent="0.25">
      <c r="A296" s="269"/>
      <c r="B296" s="188"/>
      <c r="C296" s="175"/>
      <c r="D296" s="180"/>
      <c r="E296" s="182"/>
      <c r="F296" s="193"/>
      <c r="G296" s="182"/>
      <c r="H296" s="151"/>
      <c r="I296" s="270"/>
      <c r="J296" s="129"/>
    </row>
    <row r="297" spans="1:10" s="96" customFormat="1" ht="15" customHeight="1" x14ac:dyDescent="0.25">
      <c r="A297" s="269"/>
      <c r="B297" s="188" t="s">
        <v>382</v>
      </c>
      <c r="C297" s="175"/>
      <c r="D297" s="154">
        <f>H32+H71+H124+H149+H184+H210+H224+H242+H253+H262+H269+E284</f>
        <v>0</v>
      </c>
      <c r="E297" s="182"/>
      <c r="F297" s="193"/>
      <c r="G297" s="182"/>
      <c r="H297" s="151"/>
      <c r="I297" s="270"/>
      <c r="J297" s="129"/>
    </row>
    <row r="298" spans="1:10" s="96" customFormat="1" ht="15" customHeight="1" x14ac:dyDescent="0.25">
      <c r="A298" s="271"/>
      <c r="B298" s="272"/>
      <c r="C298" s="183"/>
      <c r="D298" s="186"/>
      <c r="E298" s="185"/>
      <c r="F298" s="186"/>
      <c r="G298" s="187"/>
      <c r="H298" s="185"/>
      <c r="I298" s="277"/>
      <c r="J298" s="129"/>
    </row>
    <row r="299" spans="1:10" s="96" customFormat="1" ht="15" customHeight="1" x14ac:dyDescent="0.25">
      <c r="A299" s="129"/>
      <c r="B299" s="188"/>
      <c r="C299" s="168"/>
      <c r="D299" s="129"/>
      <c r="E299" s="129"/>
      <c r="F299" s="129"/>
      <c r="G299" s="129"/>
      <c r="H299" s="129"/>
      <c r="J299" s="129"/>
    </row>
    <row r="300" spans="1:10" s="96" customFormat="1" ht="15" customHeight="1" x14ac:dyDescent="0.25">
      <c r="A300" s="129"/>
      <c r="B300" s="188"/>
      <c r="C300" s="168"/>
      <c r="D300" s="129"/>
      <c r="E300" s="129"/>
      <c r="F300" s="129"/>
      <c r="G300" s="129"/>
      <c r="H300" s="129"/>
      <c r="J300" s="129"/>
    </row>
    <row r="301" spans="1:10" s="96" customFormat="1" ht="15" customHeight="1" x14ac:dyDescent="0.25">
      <c r="B301" s="129" t="s">
        <v>378</v>
      </c>
      <c r="E301" s="189" t="s">
        <v>379</v>
      </c>
      <c r="G301" s="129" t="s">
        <v>380</v>
      </c>
      <c r="H301" s="129"/>
      <c r="J301" s="129"/>
    </row>
    <row r="302" spans="1:10" s="96" customFormat="1" ht="15" customHeight="1" x14ac:dyDescent="0.25">
      <c r="A302" s="129"/>
      <c r="B302" s="59"/>
      <c r="C302" s="168"/>
      <c r="D302" s="129"/>
      <c r="E302" s="129"/>
      <c r="F302" s="129"/>
      <c r="G302" s="129"/>
      <c r="H302" s="129"/>
      <c r="I302" s="129"/>
      <c r="J302" s="129"/>
    </row>
    <row r="303" spans="1:10" s="96" customFormat="1" ht="15" customHeight="1" x14ac:dyDescent="0.25">
      <c r="A303" s="129"/>
      <c r="B303" s="59" t="s">
        <v>238</v>
      </c>
      <c r="E303" s="129"/>
      <c r="F303" s="129"/>
      <c r="G303" s="129"/>
      <c r="H303" s="129"/>
      <c r="I303" s="129"/>
      <c r="J303" s="129"/>
    </row>
    <row r="304" spans="1:10" s="130" customFormat="1" ht="15" customHeight="1" x14ac:dyDescent="0.25">
      <c r="A304" s="173"/>
      <c r="C304" s="131"/>
      <c r="D304" s="173"/>
      <c r="E304" s="173"/>
      <c r="F304" s="173"/>
      <c r="G304" s="173"/>
      <c r="H304" s="173"/>
      <c r="I304" s="129"/>
      <c r="J304" s="129"/>
    </row>
    <row r="305" spans="9:10" ht="15" customHeight="1" x14ac:dyDescent="0.25">
      <c r="I305" s="129"/>
      <c r="J305" s="129"/>
    </row>
    <row r="306" spans="9:10" ht="15" customHeight="1" x14ac:dyDescent="0.25">
      <c r="I306" s="129"/>
      <c r="J306" s="129"/>
    </row>
    <row r="307" spans="9:10" ht="15" customHeight="1" x14ac:dyDescent="0.2">
      <c r="I307" s="173"/>
      <c r="J307" s="173"/>
    </row>
    <row r="308" spans="9:10" ht="15" customHeight="1" x14ac:dyDescent="0.2"/>
    <row r="309" spans="9:10" ht="15" customHeight="1" x14ac:dyDescent="0.2"/>
    <row r="327" spans="4:4" x14ac:dyDescent="0.2">
      <c r="D327" s="190"/>
    </row>
  </sheetData>
  <sheetProtection algorithmName="SHA-512" hashValue="770pKAOU1u5w/nXO9P12XgjkXaIIZQ6L92NblJ+EfQTMLzJ+uVT6CPxRVip+r1fqaETYKLlKlNfQGL3mbqJKCw==" saltValue="QuSUzZNpJ1v93Uk2XRhJ4g==" spinCount="100000" sheet="1" objects="1" scenarios="1"/>
  <mergeCells count="138">
    <mergeCell ref="D2:E2"/>
    <mergeCell ref="A5:C5"/>
    <mergeCell ref="A12:B12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A34:C34"/>
    <mergeCell ref="A35:C35"/>
    <mergeCell ref="I46:J46"/>
    <mergeCell ref="I48:J48"/>
    <mergeCell ref="I49:J49"/>
    <mergeCell ref="I50:J50"/>
    <mergeCell ref="I51:J51"/>
    <mergeCell ref="I52:J52"/>
    <mergeCell ref="I53:J53"/>
    <mergeCell ref="I55:J55"/>
    <mergeCell ref="I56:J56"/>
    <mergeCell ref="I57:J57"/>
    <mergeCell ref="I58:J58"/>
    <mergeCell ref="I59:J59"/>
    <mergeCell ref="I60:J60"/>
    <mergeCell ref="I62:J62"/>
    <mergeCell ref="I63:J63"/>
    <mergeCell ref="I64:J64"/>
    <mergeCell ref="I65:J65"/>
    <mergeCell ref="I66:J66"/>
    <mergeCell ref="I67:J67"/>
    <mergeCell ref="I68:J68"/>
    <mergeCell ref="I69:J69"/>
    <mergeCell ref="A73:C73"/>
    <mergeCell ref="A81:B81"/>
    <mergeCell ref="I84:J84"/>
    <mergeCell ref="I86:J86"/>
    <mergeCell ref="I87:J87"/>
    <mergeCell ref="I88:J88"/>
    <mergeCell ref="I89:J89"/>
    <mergeCell ref="I90:J90"/>
    <mergeCell ref="I96:J96"/>
    <mergeCell ref="I97:J97"/>
    <mergeCell ref="I98:J98"/>
    <mergeCell ref="I99:J99"/>
    <mergeCell ref="I101:J101"/>
    <mergeCell ref="I102:J102"/>
    <mergeCell ref="I103:J103"/>
    <mergeCell ref="I104:J104"/>
    <mergeCell ref="I105:J105"/>
    <mergeCell ref="I106:J106"/>
    <mergeCell ref="I107:J107"/>
    <mergeCell ref="I109:J109"/>
    <mergeCell ref="I110:J110"/>
    <mergeCell ref="I111:J111"/>
    <mergeCell ref="I112:J112"/>
    <mergeCell ref="I114:J114"/>
    <mergeCell ref="I115:J115"/>
    <mergeCell ref="I116:J116"/>
    <mergeCell ref="I118:J118"/>
    <mergeCell ref="I119:J119"/>
    <mergeCell ref="I120:J120"/>
    <mergeCell ref="I121:J121"/>
    <mergeCell ref="I122:J122"/>
    <mergeCell ref="A126:C126"/>
    <mergeCell ref="A134:B134"/>
    <mergeCell ref="I137:J137"/>
    <mergeCell ref="I138:J138"/>
    <mergeCell ref="I140:J140"/>
    <mergeCell ref="I141:J141"/>
    <mergeCell ref="I142:J142"/>
    <mergeCell ref="I143:J143"/>
    <mergeCell ref="I144:J144"/>
    <mergeCell ref="I145:J145"/>
    <mergeCell ref="I147:J147"/>
    <mergeCell ref="A151:C151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68:J168"/>
    <mergeCell ref="I169:J169"/>
    <mergeCell ref="I170:J170"/>
    <mergeCell ref="I171:J171"/>
    <mergeCell ref="I173:J173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A186:C186"/>
    <mergeCell ref="A194:B194"/>
    <mergeCell ref="I197:J197"/>
    <mergeCell ref="I198:J198"/>
    <mergeCell ref="I199:J199"/>
    <mergeCell ref="I200:J200"/>
    <mergeCell ref="I201:J201"/>
    <mergeCell ref="I202:J202"/>
    <mergeCell ref="I203:J203"/>
    <mergeCell ref="I204:J204"/>
    <mergeCell ref="I205:J205"/>
    <mergeCell ref="I206:J206"/>
    <mergeCell ref="I207:J207"/>
    <mergeCell ref="A212:C212"/>
    <mergeCell ref="I218:J218"/>
    <mergeCell ref="A246:B246"/>
    <mergeCell ref="I249:J249"/>
    <mergeCell ref="I250:J250"/>
    <mergeCell ref="I251:J251"/>
    <mergeCell ref="A226:C226"/>
    <mergeCell ref="A232:B232"/>
    <mergeCell ref="I235:J235"/>
    <mergeCell ref="I236:J236"/>
    <mergeCell ref="I237:J237"/>
    <mergeCell ref="I238:J238"/>
    <mergeCell ref="I258:J258"/>
    <mergeCell ref="I259:J259"/>
    <mergeCell ref="I260:J260"/>
    <mergeCell ref="I267:J267"/>
    <mergeCell ref="I268:J268"/>
    <mergeCell ref="I239:J239"/>
    <mergeCell ref="I240:J240"/>
    <mergeCell ref="I219:J219"/>
    <mergeCell ref="I220:J220"/>
    <mergeCell ref="I221:J221"/>
    <mergeCell ref="I222:J222"/>
  </mergeCells>
  <dataValidations count="8">
    <dataValidation type="list" allowBlank="1" showErrorMessage="1" promptTitle="35%" prompt="Pilarit, palkit, kaarevet pinnat ja ikkunaseinien käsittely erillistyönä" sqref="F22 F28" xr:uid="{00000000-0002-0000-2800-000000000000}">
      <formula1>"0%,25%,35%,60%,70%"</formula1>
      <formula2>0</formula2>
    </dataValidation>
    <dataValidation type="list" allowBlank="1" showErrorMessage="1" sqref="G272" xr:uid="{00000000-0002-0000-2800-000001000000}">
      <formula1>"2,4,3,2,5,5"</formula1>
      <formula2>0</formula2>
    </dataValidation>
    <dataValidation type="list" allowBlank="1" showErrorMessage="1" promptTitle="35%" prompt="Pilarit, palkit, kaarevet pinnat ja ikkunaseinien käsittely erillistyönä" sqref="F47 F54 F61" xr:uid="{00000000-0002-0000-2800-000002000000}">
      <formula1>"0%,10%,20%,35%,45%,55%,70%"</formula1>
      <formula2>0</formula2>
    </dataValidation>
    <dataValidation type="list" allowBlank="1" showErrorMessage="1" promptTitle="35%" prompt="Pilarit, palkit, kaarevet pinnat ja ikkunaseinien käsittely erillistyönä" sqref="F95 F100 F108 F113 F117" xr:uid="{00000000-0002-0000-2800-000003000000}">
      <formula1>"0%,20%,35%,40%,55%,60%,75%,90%"</formula1>
      <formula2>0</formula2>
    </dataValidation>
    <dataValidation type="list" allowBlank="1" showErrorMessage="1" promptTitle="35%" prompt="Pilarit, palkit, kaarevet pinnat ja ikkunaseinien käsittely erillistyönä" sqref="F172" xr:uid="{00000000-0002-0000-2800-000004000000}">
      <formula1>"0%,25%"</formula1>
      <formula2>0</formula2>
    </dataValidation>
    <dataValidation type="list" allowBlank="1" showErrorMessage="1" promptTitle="35%" prompt="Pilarit, palkit, kaarevet pinnat ja ikkunaseinien käsittely erillistyönä" sqref="F17:F21 F23:F27 F268:F270 F48:F53 F55:F60 F62:F69 F86:F94 F96:F99 F101:F107 F109:F112 F114:F116 F118:F122 F138:F147 F161:F171 F173:F182 F198:F208 F29:F30 F236:F240 F250:F251 F259:F260 F219:F222" xr:uid="{00000000-0002-0000-2800-000005000000}">
      <formula1>"0%,10%,15%,20%,25%,30%,35%,40%,45%,50%,55%,60%,65%,70%,75%,80%,85%,90%"</formula1>
      <formula2>0</formula2>
    </dataValidation>
    <dataValidation type="list" allowBlank="1" showErrorMessage="1" sqref="B287" xr:uid="{00000000-0002-0000-2800-000006000000}">
      <formula1>"Asunto 2,Tila 2"</formula1>
      <formula2>0</formula2>
    </dataValidation>
    <dataValidation type="list" allowBlank="1" showErrorMessage="1" sqref="D2:E2" xr:uid="{00000000-0002-0000-2800-000007000000}">
      <formula1>"Asunto ,Tila "</formula1>
      <formula2>0</formula2>
    </dataValidation>
  </dataValidations>
  <hyperlinks>
    <hyperlink ref="I2" location="Etusivu!A1" display="Etusivulle" xr:uid="{00000000-0004-0000-2800-000000000000}"/>
    <hyperlink ref="E301" location="Kokonaisurakka!A1" display="kokonaisurakka" xr:uid="{00000000-0004-0000-2800-000001000000}"/>
    <hyperlink ref="B303" location="Etusivu!A1" display="Etusivulle" xr:uid="{00000000-0004-0000-2800-000002000000}"/>
  </hyperlinks>
  <pageMargins left="0.75" right="0.75" top="1" bottom="1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ul42"/>
  <dimension ref="A2:AT330"/>
  <sheetViews>
    <sheetView topLeftCell="A271" workbookViewId="0">
      <selection activeCell="B306" sqref="B306"/>
    </sheetView>
  </sheetViews>
  <sheetFormatPr defaultColWidth="9.140625" defaultRowHeight="12.75" x14ac:dyDescent="0.2"/>
  <cols>
    <col min="1" max="1" width="8.28515625" style="125" customWidth="1"/>
    <col min="2" max="2" width="43.5703125" style="123" customWidth="1"/>
    <col min="3" max="3" width="8.85546875" style="126" customWidth="1"/>
    <col min="4" max="4" width="9.7109375" style="123" customWidth="1"/>
    <col min="5" max="5" width="12" style="123" customWidth="1"/>
    <col min="6" max="6" width="7.140625" style="123" customWidth="1"/>
    <col min="7" max="7" width="14.28515625" style="130" customWidth="1"/>
    <col min="8" max="8" width="16" style="130" customWidth="1"/>
    <col min="9" max="16384" width="9.140625" style="123"/>
  </cols>
  <sheetData>
    <row r="2" spans="1:46" ht="18" x14ac:dyDescent="0.25">
      <c r="B2" s="127" t="s">
        <v>337</v>
      </c>
      <c r="C2" s="123"/>
      <c r="D2" s="455" t="s">
        <v>383</v>
      </c>
      <c r="E2" s="455"/>
      <c r="F2" s="244">
        <v>3</v>
      </c>
      <c r="I2" s="201" t="s">
        <v>238</v>
      </c>
    </row>
    <row r="3" spans="1:46" ht="15.75" x14ac:dyDescent="0.25">
      <c r="B3" s="49"/>
      <c r="C3" s="129"/>
    </row>
    <row r="4" spans="1:46" s="165" customFormat="1" ht="15.75" x14ac:dyDescent="0.25">
      <c r="A4" s="202"/>
      <c r="B4" s="174"/>
      <c r="C4" s="147"/>
      <c r="G4" s="114"/>
      <c r="H4" s="114"/>
    </row>
    <row r="5" spans="1:46" s="165" customFormat="1" ht="15" customHeight="1" x14ac:dyDescent="0.25">
      <c r="A5" s="452" t="s">
        <v>26</v>
      </c>
      <c r="B5" s="452"/>
      <c r="C5" s="452"/>
      <c r="G5" s="114"/>
      <c r="H5" s="114"/>
    </row>
    <row r="6" spans="1:46" s="165" customFormat="1" ht="15" customHeight="1" x14ac:dyDescent="0.25">
      <c r="A6" s="174"/>
      <c r="B6" s="114"/>
      <c r="C6" s="114"/>
      <c r="G6" s="114"/>
      <c r="H6" s="114"/>
    </row>
    <row r="7" spans="1:46" s="165" customFormat="1" ht="15" customHeight="1" x14ac:dyDescent="0.2">
      <c r="A7" s="121" t="s">
        <v>339</v>
      </c>
      <c r="C7" s="147"/>
      <c r="G7" s="114"/>
      <c r="H7" s="114"/>
    </row>
    <row r="8" spans="1:46" s="165" customFormat="1" ht="15" customHeight="1" x14ac:dyDescent="0.2">
      <c r="A8" s="121" t="s">
        <v>340</v>
      </c>
      <c r="C8" s="147"/>
      <c r="G8" s="114"/>
      <c r="H8" s="114"/>
    </row>
    <row r="9" spans="1:46" s="165" customFormat="1" ht="15" customHeight="1" x14ac:dyDescent="0.2">
      <c r="A9" s="121" t="s">
        <v>341</v>
      </c>
      <c r="C9" s="147"/>
      <c r="G9" s="114"/>
      <c r="H9" s="114"/>
    </row>
    <row r="10" spans="1:46" s="165" customFormat="1" ht="15" customHeight="1" x14ac:dyDescent="0.2">
      <c r="A10" s="121" t="s">
        <v>342</v>
      </c>
      <c r="C10" s="147"/>
      <c r="G10" s="114"/>
      <c r="H10" s="114"/>
    </row>
    <row r="11" spans="1:46" s="165" customFormat="1" ht="15" customHeight="1" x14ac:dyDescent="0.2">
      <c r="A11" s="121" t="s">
        <v>343</v>
      </c>
      <c r="C11" s="147"/>
      <c r="G11" s="114"/>
      <c r="H11" s="114"/>
    </row>
    <row r="12" spans="1:46" s="165" customFormat="1" ht="15" customHeight="1" x14ac:dyDescent="0.2">
      <c r="A12" s="451" t="s">
        <v>344</v>
      </c>
      <c r="B12" s="451"/>
      <c r="C12" s="151"/>
      <c r="G12" s="114"/>
      <c r="H12" s="114"/>
    </row>
    <row r="13" spans="1:46" s="165" customFormat="1" ht="15" customHeight="1" x14ac:dyDescent="0.2">
      <c r="A13" s="122" t="s">
        <v>345</v>
      </c>
      <c r="C13" s="151"/>
      <c r="G13" s="114"/>
      <c r="H13" s="114"/>
    </row>
    <row r="14" spans="1:46" s="165" customFormat="1" ht="15" customHeight="1" x14ac:dyDescent="0.2">
      <c r="A14" s="202"/>
      <c r="C14" s="151"/>
      <c r="G14" s="114"/>
      <c r="H14" s="114"/>
    </row>
    <row r="15" spans="1:46" s="165" customFormat="1" ht="15" customHeight="1" x14ac:dyDescent="0.2">
      <c r="A15" s="245" t="s">
        <v>27</v>
      </c>
      <c r="B15" s="246"/>
      <c r="C15" s="195"/>
      <c r="D15" s="246"/>
      <c r="E15" s="246"/>
      <c r="F15" s="246"/>
      <c r="G15" s="132"/>
      <c r="H15" s="132"/>
    </row>
    <row r="16" spans="1:46" s="250" customFormat="1" ht="15" customHeight="1" x14ac:dyDescent="0.2">
      <c r="A16" s="247" t="s">
        <v>28</v>
      </c>
      <c r="B16" s="248"/>
      <c r="C16" s="134" t="s">
        <v>346</v>
      </c>
      <c r="D16" s="248" t="s">
        <v>347</v>
      </c>
      <c r="E16" s="137" t="s">
        <v>348</v>
      </c>
      <c r="F16" s="249" t="s">
        <v>349</v>
      </c>
      <c r="G16" s="137" t="s">
        <v>350</v>
      </c>
      <c r="H16" s="137" t="s">
        <v>347</v>
      </c>
      <c r="I16" s="448" t="s">
        <v>351</v>
      </c>
      <c r="J16" s="448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</row>
    <row r="17" spans="1:10" ht="15" customHeight="1" x14ac:dyDescent="0.2">
      <c r="A17" s="251" t="s">
        <v>29</v>
      </c>
      <c r="B17" s="251" t="s">
        <v>30</v>
      </c>
      <c r="C17" s="140">
        <v>0.42</v>
      </c>
      <c r="D17" s="141"/>
      <c r="E17" s="142"/>
      <c r="F17" s="143">
        <v>0</v>
      </c>
      <c r="G17" s="144">
        <f t="shared" ref="G17:G29" si="0">(C17*E17)+(F17*(C17*E17))</f>
        <v>0</v>
      </c>
      <c r="H17" s="145">
        <f t="shared" ref="H17:H29" si="1">(D17*E17)+(F17*(D17*E17))</f>
        <v>0</v>
      </c>
      <c r="I17" s="449"/>
      <c r="J17" s="449"/>
    </row>
    <row r="18" spans="1:10" ht="15" customHeight="1" x14ac:dyDescent="0.2">
      <c r="A18" s="251" t="s">
        <v>31</v>
      </c>
      <c r="B18" s="251" t="s">
        <v>32</v>
      </c>
      <c r="C18" s="140">
        <v>1.07</v>
      </c>
      <c r="D18" s="141"/>
      <c r="E18" s="142"/>
      <c r="F18" s="143">
        <v>0</v>
      </c>
      <c r="G18" s="144">
        <f t="shared" si="0"/>
        <v>0</v>
      </c>
      <c r="H18" s="145">
        <f t="shared" si="1"/>
        <v>0</v>
      </c>
      <c r="I18" s="449"/>
      <c r="J18" s="449"/>
    </row>
    <row r="19" spans="1:10" ht="15" customHeight="1" x14ac:dyDescent="0.2">
      <c r="A19" s="251" t="s">
        <v>33</v>
      </c>
      <c r="B19" s="251" t="s">
        <v>34</v>
      </c>
      <c r="C19" s="140">
        <v>0.88</v>
      </c>
      <c r="D19" s="141"/>
      <c r="E19" s="142"/>
      <c r="F19" s="143">
        <v>0</v>
      </c>
      <c r="G19" s="144">
        <f t="shared" si="0"/>
        <v>0</v>
      </c>
      <c r="H19" s="145">
        <f t="shared" si="1"/>
        <v>0</v>
      </c>
      <c r="I19" s="449"/>
      <c r="J19" s="449"/>
    </row>
    <row r="20" spans="1:10" ht="15" customHeight="1" x14ac:dyDescent="0.2">
      <c r="A20" s="251" t="s">
        <v>35</v>
      </c>
      <c r="B20" s="251" t="s">
        <v>36</v>
      </c>
      <c r="C20" s="140">
        <v>0.93</v>
      </c>
      <c r="D20" s="141"/>
      <c r="E20" s="142"/>
      <c r="F20" s="143">
        <v>0</v>
      </c>
      <c r="G20" s="144">
        <f t="shared" si="0"/>
        <v>0</v>
      </c>
      <c r="H20" s="145">
        <f t="shared" si="1"/>
        <v>0</v>
      </c>
      <c r="I20" s="449"/>
      <c r="J20" s="449"/>
    </row>
    <row r="21" spans="1:10" ht="15" customHeight="1" x14ac:dyDescent="0.2">
      <c r="A21" s="251" t="s">
        <v>37</v>
      </c>
      <c r="B21" s="251" t="s">
        <v>38</v>
      </c>
      <c r="C21" s="140">
        <v>0.42</v>
      </c>
      <c r="D21" s="141"/>
      <c r="E21" s="142"/>
      <c r="F21" s="143">
        <v>0</v>
      </c>
      <c r="G21" s="144">
        <f t="shared" si="0"/>
        <v>0</v>
      </c>
      <c r="H21" s="145">
        <f t="shared" si="1"/>
        <v>0</v>
      </c>
      <c r="I21" s="449"/>
      <c r="J21" s="449"/>
    </row>
    <row r="22" spans="1:10" ht="15" customHeight="1" x14ac:dyDescent="0.2">
      <c r="A22" s="252" t="s">
        <v>39</v>
      </c>
      <c r="B22" s="165"/>
      <c r="C22" s="146"/>
      <c r="D22" s="139"/>
      <c r="E22" s="139"/>
      <c r="F22" s="143"/>
      <c r="G22" s="113"/>
      <c r="H22" s="148"/>
    </row>
    <row r="23" spans="1:10" ht="15" customHeight="1" x14ac:dyDescent="0.2">
      <c r="A23" s="251" t="s">
        <v>40</v>
      </c>
      <c r="B23" s="251" t="s">
        <v>30</v>
      </c>
      <c r="C23" s="140">
        <v>0.63</v>
      </c>
      <c r="D23" s="141"/>
      <c r="E23" s="142"/>
      <c r="F23" s="143">
        <v>0</v>
      </c>
      <c r="G23" s="144">
        <f t="shared" si="0"/>
        <v>0</v>
      </c>
      <c r="H23" s="145">
        <f t="shared" si="1"/>
        <v>0</v>
      </c>
      <c r="I23" s="449"/>
      <c r="J23" s="449"/>
    </row>
    <row r="24" spans="1:10" ht="15" customHeight="1" x14ac:dyDescent="0.2">
      <c r="A24" s="251" t="s">
        <v>41</v>
      </c>
      <c r="B24" s="251" t="s">
        <v>32</v>
      </c>
      <c r="C24" s="140">
        <v>1.57</v>
      </c>
      <c r="D24" s="141"/>
      <c r="E24" s="142"/>
      <c r="F24" s="143">
        <v>0</v>
      </c>
      <c r="G24" s="144">
        <f t="shared" si="0"/>
        <v>0</v>
      </c>
      <c r="H24" s="145">
        <f t="shared" si="1"/>
        <v>0</v>
      </c>
      <c r="I24" s="449"/>
      <c r="J24" s="449"/>
    </row>
    <row r="25" spans="1:10" ht="15" customHeight="1" x14ac:dyDescent="0.2">
      <c r="A25" s="251" t="s">
        <v>42</v>
      </c>
      <c r="B25" s="251" t="s">
        <v>34</v>
      </c>
      <c r="C25" s="140">
        <v>1.1499999999999999</v>
      </c>
      <c r="D25" s="141"/>
      <c r="E25" s="142"/>
      <c r="F25" s="143">
        <v>0</v>
      </c>
      <c r="G25" s="144">
        <f t="shared" si="0"/>
        <v>0</v>
      </c>
      <c r="H25" s="145">
        <f t="shared" si="1"/>
        <v>0</v>
      </c>
      <c r="I25" s="449"/>
      <c r="J25" s="449"/>
    </row>
    <row r="26" spans="1:10" ht="15" customHeight="1" x14ac:dyDescent="0.2">
      <c r="A26" s="251" t="s">
        <v>43</v>
      </c>
      <c r="B26" s="251" t="s">
        <v>44</v>
      </c>
      <c r="C26" s="140">
        <v>1.1499999999999999</v>
      </c>
      <c r="D26" s="141"/>
      <c r="E26" s="142"/>
      <c r="F26" s="143">
        <v>0</v>
      </c>
      <c r="G26" s="144">
        <f t="shared" si="0"/>
        <v>0</v>
      </c>
      <c r="H26" s="145">
        <f t="shared" si="1"/>
        <v>0</v>
      </c>
      <c r="I26" s="449"/>
      <c r="J26" s="449"/>
    </row>
    <row r="27" spans="1:10" ht="15" customHeight="1" x14ac:dyDescent="0.2">
      <c r="A27" s="251" t="s">
        <v>45</v>
      </c>
      <c r="B27" s="251" t="s">
        <v>38</v>
      </c>
      <c r="C27" s="140">
        <v>0.42</v>
      </c>
      <c r="D27" s="141"/>
      <c r="E27" s="142"/>
      <c r="F27" s="143">
        <v>0</v>
      </c>
      <c r="G27" s="144">
        <f t="shared" si="0"/>
        <v>0</v>
      </c>
      <c r="H27" s="145">
        <f t="shared" si="1"/>
        <v>0</v>
      </c>
      <c r="I27" s="449"/>
      <c r="J27" s="449"/>
    </row>
    <row r="28" spans="1:10" ht="15" customHeight="1" x14ac:dyDescent="0.2">
      <c r="A28" s="252" t="s">
        <v>46</v>
      </c>
      <c r="B28" s="165"/>
      <c r="C28" s="146"/>
      <c r="D28" s="139"/>
      <c r="E28" s="139"/>
      <c r="F28" s="143"/>
      <c r="G28" s="148"/>
      <c r="H28" s="148"/>
    </row>
    <row r="29" spans="1:10" ht="15" customHeight="1" x14ac:dyDescent="0.2">
      <c r="A29" s="251" t="s">
        <v>47</v>
      </c>
      <c r="B29" s="251" t="s">
        <v>48</v>
      </c>
      <c r="C29" s="140">
        <v>4.01</v>
      </c>
      <c r="D29" s="141"/>
      <c r="E29" s="142"/>
      <c r="F29" s="143">
        <v>0</v>
      </c>
      <c r="G29" s="144">
        <f t="shared" si="0"/>
        <v>0</v>
      </c>
      <c r="H29" s="145">
        <f t="shared" si="1"/>
        <v>0</v>
      </c>
    </row>
    <row r="30" spans="1:10" ht="15" customHeight="1" x14ac:dyDescent="0.2">
      <c r="A30" s="239" t="s">
        <v>399</v>
      </c>
      <c r="B30" s="239" t="s">
        <v>400</v>
      </c>
      <c r="C30" s="365">
        <v>0.3</v>
      </c>
      <c r="D30" s="360"/>
      <c r="E30" s="361"/>
      <c r="F30" s="362">
        <f>F29</f>
        <v>0</v>
      </c>
      <c r="G30" s="359">
        <v>0</v>
      </c>
      <c r="H30" s="363">
        <v>0</v>
      </c>
    </row>
    <row r="31" spans="1:10" s="121" customFormat="1" ht="15" customHeight="1" x14ac:dyDescent="0.2">
      <c r="C31" s="151"/>
      <c r="D31" s="121" t="s">
        <v>301</v>
      </c>
      <c r="E31" s="152">
        <f>SUM(E17:E21,E23:E27,E29)</f>
        <v>0</v>
      </c>
      <c r="G31" s="153">
        <f>SUM(G17:G29)</f>
        <v>0</v>
      </c>
      <c r="H31" s="158">
        <f>SUM(H18:H29)</f>
        <v>0</v>
      </c>
    </row>
    <row r="32" spans="1:10" s="165" customFormat="1" ht="15" customHeight="1" x14ac:dyDescent="0.2">
      <c r="C32" s="147"/>
      <c r="D32" s="121" t="s">
        <v>352</v>
      </c>
      <c r="G32" s="114"/>
      <c r="H32" s="154">
        <f>MAX(G17:H17)+MAX(G18:H18)+MAX(G19:H19)+MAX(G21:H21)+MAX(G20:H20)+MAX(G23:H23)+MAX(G24:H24)+MAX(G25:H25)+MAX(G26:H26)+MAX(G27:H27)+MAX(G29:H29)</f>
        <v>0</v>
      </c>
    </row>
    <row r="33" spans="1:46" s="165" customFormat="1" ht="15" customHeight="1" x14ac:dyDescent="0.2">
      <c r="A33" s="194"/>
      <c r="C33" s="151"/>
      <c r="G33" s="114"/>
      <c r="H33" s="114"/>
    </row>
    <row r="34" spans="1:46" s="165" customFormat="1" ht="15" customHeight="1" x14ac:dyDescent="0.25">
      <c r="A34" s="452" t="s">
        <v>49</v>
      </c>
      <c r="B34" s="452"/>
      <c r="C34" s="452"/>
      <c r="G34" s="114"/>
      <c r="H34" s="114"/>
    </row>
    <row r="35" spans="1:46" s="165" customFormat="1" ht="15" customHeight="1" x14ac:dyDescent="0.25">
      <c r="A35" s="452" t="s">
        <v>50</v>
      </c>
      <c r="B35" s="452"/>
      <c r="C35" s="452"/>
      <c r="G35" s="114"/>
      <c r="H35" s="114"/>
    </row>
    <row r="36" spans="1:46" s="165" customFormat="1" ht="15" customHeight="1" x14ac:dyDescent="0.25">
      <c r="A36" s="174"/>
      <c r="B36" s="114"/>
      <c r="C36" s="114"/>
      <c r="G36" s="114"/>
      <c r="H36" s="114"/>
    </row>
    <row r="37" spans="1:46" s="165" customFormat="1" ht="15" customHeight="1" x14ac:dyDescent="0.2">
      <c r="A37" s="121" t="s">
        <v>353</v>
      </c>
      <c r="C37" s="147"/>
      <c r="G37" s="114"/>
      <c r="H37" s="114"/>
    </row>
    <row r="38" spans="1:46" s="165" customFormat="1" ht="15" customHeight="1" x14ac:dyDescent="0.2">
      <c r="A38" s="121" t="s">
        <v>354</v>
      </c>
      <c r="C38" s="147"/>
      <c r="G38" s="114"/>
      <c r="H38" s="114"/>
    </row>
    <row r="39" spans="1:46" s="165" customFormat="1" ht="15" customHeight="1" x14ac:dyDescent="0.2">
      <c r="A39" s="121" t="s">
        <v>340</v>
      </c>
      <c r="C39" s="147"/>
      <c r="G39" s="114"/>
      <c r="H39" s="114"/>
    </row>
    <row r="40" spans="1:46" s="165" customFormat="1" ht="15" customHeight="1" x14ac:dyDescent="0.2">
      <c r="A40" s="121" t="s">
        <v>341</v>
      </c>
      <c r="C40" s="147"/>
      <c r="G40" s="114"/>
      <c r="H40" s="114"/>
    </row>
    <row r="41" spans="1:46" s="165" customFormat="1" ht="15" customHeight="1" x14ac:dyDescent="0.2">
      <c r="A41" s="121" t="s">
        <v>342</v>
      </c>
      <c r="C41" s="147"/>
      <c r="G41" s="114"/>
      <c r="H41" s="114"/>
    </row>
    <row r="42" spans="1:46" s="165" customFormat="1" ht="15" customHeight="1" x14ac:dyDescent="0.2">
      <c r="A42" s="121" t="s">
        <v>343</v>
      </c>
      <c r="C42" s="147"/>
      <c r="G42" s="114"/>
      <c r="H42" s="114"/>
    </row>
    <row r="43" spans="1:46" s="165" customFormat="1" ht="15" customHeight="1" x14ac:dyDescent="0.2">
      <c r="A43" s="122" t="s">
        <v>344</v>
      </c>
      <c r="C43" s="147"/>
      <c r="G43" s="114"/>
      <c r="H43" s="114"/>
    </row>
    <row r="44" spans="1:46" s="165" customFormat="1" ht="15" customHeight="1" x14ac:dyDescent="0.2">
      <c r="A44" s="122" t="s">
        <v>345</v>
      </c>
      <c r="C44" s="147"/>
      <c r="G44" s="114"/>
      <c r="H44" s="114"/>
    </row>
    <row r="45" spans="1:46" s="165" customFormat="1" ht="15" customHeight="1" x14ac:dyDescent="0.2">
      <c r="A45" s="121"/>
      <c r="C45" s="147"/>
      <c r="G45" s="114"/>
      <c r="H45" s="114"/>
    </row>
    <row r="46" spans="1:46" s="250" customFormat="1" ht="15" customHeight="1" x14ac:dyDescent="0.2">
      <c r="A46" s="253" t="s">
        <v>28</v>
      </c>
      <c r="B46" s="251"/>
      <c r="C46" s="156" t="s">
        <v>346</v>
      </c>
      <c r="D46" s="251" t="s">
        <v>347</v>
      </c>
      <c r="E46" s="157" t="s">
        <v>348</v>
      </c>
      <c r="F46" s="252" t="s">
        <v>349</v>
      </c>
      <c r="G46" s="157" t="s">
        <v>350</v>
      </c>
      <c r="H46" s="157" t="s">
        <v>347</v>
      </c>
      <c r="I46" s="448" t="s">
        <v>351</v>
      </c>
      <c r="J46" s="448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</row>
    <row r="47" spans="1:46" s="165" customFormat="1" ht="15" customHeight="1" x14ac:dyDescent="0.2">
      <c r="A47" s="252" t="s">
        <v>51</v>
      </c>
      <c r="C47" s="148"/>
      <c r="D47" s="251"/>
      <c r="E47" s="251"/>
      <c r="F47" s="259"/>
      <c r="G47" s="113"/>
      <c r="H47" s="113"/>
    </row>
    <row r="48" spans="1:46" s="165" customFormat="1" ht="15" customHeight="1" x14ac:dyDescent="0.2">
      <c r="A48" s="251" t="s">
        <v>52</v>
      </c>
      <c r="B48" s="251" t="s">
        <v>53</v>
      </c>
      <c r="C48" s="148"/>
      <c r="D48" s="251"/>
      <c r="E48" s="251"/>
      <c r="F48" s="259"/>
      <c r="G48" s="113"/>
      <c r="H48" s="113"/>
      <c r="I48" s="454"/>
      <c r="J48" s="454"/>
    </row>
    <row r="49" spans="1:10" ht="15" customHeight="1" x14ac:dyDescent="0.2">
      <c r="A49" s="251"/>
      <c r="B49" s="251" t="s">
        <v>54</v>
      </c>
      <c r="C49" s="144">
        <v>0.9</v>
      </c>
      <c r="D49" s="141"/>
      <c r="E49" s="142"/>
      <c r="F49" s="143">
        <v>0</v>
      </c>
      <c r="G49" s="144">
        <f>(C49*E49)+(F49*(C49*E49))</f>
        <v>0</v>
      </c>
      <c r="H49" s="145">
        <f>(D49*E49)+(F49*(D49*E49))</f>
        <v>0</v>
      </c>
      <c r="I49" s="449"/>
      <c r="J49" s="449"/>
    </row>
    <row r="50" spans="1:10" ht="15" customHeight="1" x14ac:dyDescent="0.2">
      <c r="A50" s="251"/>
      <c r="B50" s="251" t="s">
        <v>55</v>
      </c>
      <c r="C50" s="148"/>
      <c r="D50" s="139"/>
      <c r="E50" s="139"/>
      <c r="F50" s="143"/>
      <c r="G50" s="113"/>
      <c r="H50" s="148"/>
      <c r="I50" s="449"/>
      <c r="J50" s="449"/>
    </row>
    <row r="51" spans="1:10" ht="15" customHeight="1" x14ac:dyDescent="0.2">
      <c r="A51" s="251" t="s">
        <v>56</v>
      </c>
      <c r="B51" s="251" t="s">
        <v>57</v>
      </c>
      <c r="C51" s="144">
        <v>0.64</v>
      </c>
      <c r="D51" s="141"/>
      <c r="E51" s="142"/>
      <c r="F51" s="143">
        <v>0</v>
      </c>
      <c r="G51" s="144">
        <f>(C51*E51)+(F51*(C51*E51))</f>
        <v>0</v>
      </c>
      <c r="H51" s="145">
        <f>(D51*E51)+(F51*(D51*E51))</f>
        <v>0</v>
      </c>
      <c r="I51" s="449"/>
      <c r="J51" s="449"/>
    </row>
    <row r="52" spans="1:10" ht="13.5" customHeight="1" x14ac:dyDescent="0.2">
      <c r="A52" s="251"/>
      <c r="B52" s="251" t="s">
        <v>58</v>
      </c>
      <c r="C52" s="148"/>
      <c r="D52" s="139"/>
      <c r="E52" s="139"/>
      <c r="F52" s="143"/>
      <c r="G52" s="113"/>
      <c r="H52" s="148"/>
      <c r="I52" s="449"/>
      <c r="J52" s="449"/>
    </row>
    <row r="53" spans="1:10" ht="15" customHeight="1" x14ac:dyDescent="0.2">
      <c r="A53" s="251" t="s">
        <v>59</v>
      </c>
      <c r="B53" s="251" t="s">
        <v>60</v>
      </c>
      <c r="C53" s="144">
        <v>0.56000000000000005</v>
      </c>
      <c r="D53" s="141"/>
      <c r="E53" s="142"/>
      <c r="F53" s="143">
        <v>0</v>
      </c>
      <c r="G53" s="144">
        <f>(C53*E53)+(F53*(C53*E53))</f>
        <v>0</v>
      </c>
      <c r="H53" s="145">
        <f>(D53*E53)+(F53*(D53*E53))</f>
        <v>0</v>
      </c>
      <c r="I53" s="449"/>
      <c r="J53" s="449"/>
    </row>
    <row r="54" spans="1:10" ht="15" customHeight="1" x14ac:dyDescent="0.2">
      <c r="A54" s="252" t="s">
        <v>61</v>
      </c>
      <c r="B54" s="165"/>
      <c r="C54" s="148"/>
      <c r="D54" s="139"/>
      <c r="E54" s="139"/>
      <c r="F54" s="143"/>
      <c r="G54" s="113"/>
      <c r="H54" s="148"/>
    </row>
    <row r="55" spans="1:10" ht="15" customHeight="1" x14ac:dyDescent="0.2">
      <c r="A55" s="251" t="s">
        <v>62</v>
      </c>
      <c r="B55" s="251" t="s">
        <v>53</v>
      </c>
      <c r="C55" s="148"/>
      <c r="D55" s="139"/>
      <c r="E55" s="139"/>
      <c r="F55" s="143"/>
      <c r="G55" s="113"/>
      <c r="H55" s="113"/>
      <c r="I55" s="449"/>
      <c r="J55" s="449"/>
    </row>
    <row r="56" spans="1:10" ht="15" customHeight="1" x14ac:dyDescent="0.2">
      <c r="A56" s="251"/>
      <c r="B56" s="251" t="s">
        <v>54</v>
      </c>
      <c r="C56" s="144">
        <v>1.1200000000000001</v>
      </c>
      <c r="D56" s="141"/>
      <c r="E56" s="142"/>
      <c r="F56" s="143">
        <v>0</v>
      </c>
      <c r="G56" s="144">
        <f>(C56*E56)+(F56*(C56*E56))</f>
        <v>0</v>
      </c>
      <c r="H56" s="145">
        <f>(D56*E56)+(F56*(D56*E56))</f>
        <v>0</v>
      </c>
      <c r="I56" s="449"/>
      <c r="J56" s="449"/>
    </row>
    <row r="57" spans="1:10" ht="15" customHeight="1" x14ac:dyDescent="0.2">
      <c r="A57" s="251" t="s">
        <v>63</v>
      </c>
      <c r="B57" s="251" t="s">
        <v>55</v>
      </c>
      <c r="C57" s="148"/>
      <c r="D57" s="139"/>
      <c r="E57" s="139"/>
      <c r="F57" s="143"/>
      <c r="G57" s="113"/>
      <c r="H57" s="148"/>
      <c r="I57" s="449"/>
      <c r="J57" s="449"/>
    </row>
    <row r="58" spans="1:10" ht="15" customHeight="1" x14ac:dyDescent="0.2">
      <c r="A58" s="254"/>
      <c r="B58" s="251" t="s">
        <v>57</v>
      </c>
      <c r="C58" s="144">
        <v>0.8</v>
      </c>
      <c r="D58" s="141"/>
      <c r="E58" s="142"/>
      <c r="F58" s="143">
        <v>0</v>
      </c>
      <c r="G58" s="144">
        <f>(C58*E58)+(F58*(C58*E58))</f>
        <v>0</v>
      </c>
      <c r="H58" s="145">
        <f>(D58*E58)+(F58*(D58*E58))</f>
        <v>0</v>
      </c>
      <c r="I58" s="449"/>
      <c r="J58" s="449"/>
    </row>
    <row r="59" spans="1:10" ht="15" customHeight="1" x14ac:dyDescent="0.2">
      <c r="A59" s="251" t="s">
        <v>64</v>
      </c>
      <c r="B59" s="251" t="s">
        <v>58</v>
      </c>
      <c r="C59" s="148"/>
      <c r="D59" s="139"/>
      <c r="E59" s="139"/>
      <c r="F59" s="143"/>
      <c r="G59" s="113"/>
      <c r="H59" s="148"/>
      <c r="I59" s="449"/>
      <c r="J59" s="449"/>
    </row>
    <row r="60" spans="1:10" ht="15" customHeight="1" x14ac:dyDescent="0.2">
      <c r="A60" s="251"/>
      <c r="B60" s="251" t="s">
        <v>60</v>
      </c>
      <c r="C60" s="144">
        <v>0.69</v>
      </c>
      <c r="D60" s="141"/>
      <c r="E60" s="142"/>
      <c r="F60" s="143">
        <v>0</v>
      </c>
      <c r="G60" s="144">
        <f>(C60*E60)+(F60*(C60*E60))</f>
        <v>0</v>
      </c>
      <c r="H60" s="145">
        <f>(D60*E60)+(F60*(D60*E60))</f>
        <v>0</v>
      </c>
      <c r="I60" s="449"/>
      <c r="J60" s="449"/>
    </row>
    <row r="61" spans="1:10" ht="15" customHeight="1" x14ac:dyDescent="0.2">
      <c r="A61" s="252" t="s">
        <v>65</v>
      </c>
      <c r="B61" s="165"/>
      <c r="C61" s="148"/>
      <c r="D61" s="139"/>
      <c r="E61" s="139"/>
      <c r="F61" s="143"/>
      <c r="G61" s="113"/>
      <c r="H61" s="148"/>
    </row>
    <row r="62" spans="1:10" ht="15" customHeight="1" x14ac:dyDescent="0.2">
      <c r="A62" s="251" t="s">
        <v>66</v>
      </c>
      <c r="B62" s="251" t="s">
        <v>67</v>
      </c>
      <c r="C62" s="148"/>
      <c r="D62" s="139"/>
      <c r="E62" s="139"/>
      <c r="F62" s="143"/>
      <c r="G62" s="113"/>
      <c r="H62" s="148"/>
      <c r="I62" s="449"/>
      <c r="J62" s="449"/>
    </row>
    <row r="63" spans="1:10" ht="15" customHeight="1" x14ac:dyDescent="0.2">
      <c r="A63" s="251"/>
      <c r="B63" s="251" t="s">
        <v>68</v>
      </c>
      <c r="C63" s="144">
        <v>1.1200000000000001</v>
      </c>
      <c r="D63" s="141"/>
      <c r="E63" s="142"/>
      <c r="F63" s="143">
        <v>0</v>
      </c>
      <c r="G63" s="144">
        <f>(C63*E63)+(F63*(C63*E63))</f>
        <v>0</v>
      </c>
      <c r="H63" s="145">
        <f>(D63*E63)+(F63*(D63*E63))</f>
        <v>0</v>
      </c>
      <c r="I63" s="449"/>
      <c r="J63" s="449"/>
    </row>
    <row r="64" spans="1:10" ht="15" customHeight="1" x14ac:dyDescent="0.2">
      <c r="A64" s="251" t="s">
        <v>69</v>
      </c>
      <c r="B64" s="251" t="s">
        <v>67</v>
      </c>
      <c r="C64" s="148"/>
      <c r="D64" s="139"/>
      <c r="E64" s="139"/>
      <c r="F64" s="143"/>
      <c r="G64" s="113"/>
      <c r="H64" s="148"/>
      <c r="I64" s="449"/>
      <c r="J64" s="449"/>
    </row>
    <row r="65" spans="1:10" ht="15" customHeight="1" x14ac:dyDescent="0.2">
      <c r="A65" s="251"/>
      <c r="B65" s="251" t="s">
        <v>70</v>
      </c>
      <c r="C65" s="144">
        <v>0.8</v>
      </c>
      <c r="D65" s="141"/>
      <c r="E65" s="142"/>
      <c r="F65" s="143">
        <v>0</v>
      </c>
      <c r="G65" s="144">
        <f>(C65*E65)+(F65*(C65*E65))</f>
        <v>0</v>
      </c>
      <c r="H65" s="145">
        <f>(D65*E65)+(F65*(D65*E65))</f>
        <v>0</v>
      </c>
      <c r="I65" s="449"/>
      <c r="J65" s="449"/>
    </row>
    <row r="66" spans="1:10" ht="15" customHeight="1" x14ac:dyDescent="0.2">
      <c r="A66" s="251" t="s">
        <v>71</v>
      </c>
      <c r="B66" s="251" t="s">
        <v>72</v>
      </c>
      <c r="C66" s="148"/>
      <c r="D66" s="139"/>
      <c r="E66" s="139"/>
      <c r="F66" s="143"/>
      <c r="G66" s="113"/>
      <c r="H66" s="148"/>
      <c r="I66" s="449"/>
      <c r="J66" s="449"/>
    </row>
    <row r="67" spans="1:10" ht="15" customHeight="1" x14ac:dyDescent="0.2">
      <c r="A67" s="251"/>
      <c r="B67" s="251" t="s">
        <v>73</v>
      </c>
      <c r="C67" s="144">
        <v>1.32</v>
      </c>
      <c r="D67" s="141"/>
      <c r="E67" s="142"/>
      <c r="F67" s="143">
        <v>0</v>
      </c>
      <c r="G67" s="144">
        <f>(C67*E67)+(F67*(C67*E67))</f>
        <v>0</v>
      </c>
      <c r="H67" s="145">
        <f>(D67*E67)+(F67*(D67*E67))</f>
        <v>0</v>
      </c>
      <c r="I67" s="449"/>
      <c r="J67" s="449"/>
    </row>
    <row r="68" spans="1:10" ht="15" customHeight="1" x14ac:dyDescent="0.2">
      <c r="A68" s="251" t="s">
        <v>74</v>
      </c>
      <c r="B68" s="251" t="s">
        <v>75</v>
      </c>
      <c r="C68" s="144">
        <v>0.19</v>
      </c>
      <c r="D68" s="141"/>
      <c r="E68" s="142"/>
      <c r="F68" s="143">
        <v>0</v>
      </c>
      <c r="G68" s="144">
        <f>(C68*E68)+(F68*(C68*E68))</f>
        <v>0</v>
      </c>
      <c r="H68" s="145">
        <f>(D68*E68)+(F68*(D68*E68))</f>
        <v>0</v>
      </c>
      <c r="I68" s="449"/>
      <c r="J68" s="449"/>
    </row>
    <row r="69" spans="1:10" ht="15" customHeight="1" x14ac:dyDescent="0.2">
      <c r="A69" s="251" t="s">
        <v>76</v>
      </c>
      <c r="B69" s="251" t="s">
        <v>77</v>
      </c>
      <c r="C69" s="144">
        <v>0.55000000000000004</v>
      </c>
      <c r="D69" s="141"/>
      <c r="E69" s="142"/>
      <c r="F69" s="143">
        <v>0</v>
      </c>
      <c r="G69" s="144">
        <f>(C69*E69)+(F69*(C69*E69))</f>
        <v>0</v>
      </c>
      <c r="H69" s="145">
        <f>(D69*E69)+(F69*(D69*E69))</f>
        <v>0</v>
      </c>
      <c r="I69" s="449"/>
      <c r="J69" s="449"/>
    </row>
    <row r="70" spans="1:10" s="121" customFormat="1" ht="15" customHeight="1" x14ac:dyDescent="0.2">
      <c r="A70" s="122"/>
      <c r="C70" s="151"/>
      <c r="D70" s="121" t="s">
        <v>301</v>
      </c>
      <c r="E70" s="152">
        <f>SUM(E48:E53,E55:E60,E62:E69)</f>
        <v>0</v>
      </c>
      <c r="G70" s="153">
        <f>SUM(G47:G69)</f>
        <v>0</v>
      </c>
      <c r="H70" s="158">
        <f>SUM(H47:H69)</f>
        <v>0</v>
      </c>
    </row>
    <row r="71" spans="1:10" s="165" customFormat="1" ht="15" customHeight="1" x14ac:dyDescent="0.2">
      <c r="A71" s="202"/>
      <c r="C71" s="147"/>
      <c r="D71" s="121" t="s">
        <v>352</v>
      </c>
      <c r="G71" s="147"/>
      <c r="H71" s="154">
        <f>MAX(G49:H49)+MAX(G51:H51)+MAX(G53:H53)+MAX(G56:H56)+MAX(G58:H58)+MAX(G60:H60)+MAX(G63:H63)+MAX(G65:H65)+MAX(G67:H67)+MAX(G68:H68)+MAX(G69:H69)</f>
        <v>0</v>
      </c>
    </row>
    <row r="72" spans="1:10" s="165" customFormat="1" ht="15" customHeight="1" x14ac:dyDescent="0.2">
      <c r="A72" s="202"/>
      <c r="B72" s="121"/>
      <c r="C72" s="151"/>
      <c r="G72" s="114"/>
      <c r="H72" s="114"/>
    </row>
    <row r="73" spans="1:10" s="165" customFormat="1" ht="15" customHeight="1" x14ac:dyDescent="0.25">
      <c r="A73" s="452" t="s">
        <v>78</v>
      </c>
      <c r="B73" s="452"/>
      <c r="C73" s="452"/>
      <c r="G73" s="114"/>
      <c r="H73" s="114"/>
    </row>
    <row r="74" spans="1:10" s="165" customFormat="1" ht="15" customHeight="1" x14ac:dyDescent="0.25">
      <c r="A74" s="202"/>
      <c r="B74" s="198"/>
      <c r="C74" s="147"/>
      <c r="G74" s="114"/>
      <c r="H74" s="114"/>
    </row>
    <row r="75" spans="1:10" s="165" customFormat="1" ht="15" customHeight="1" x14ac:dyDescent="0.2">
      <c r="A75" s="121" t="s">
        <v>355</v>
      </c>
      <c r="C75" s="255"/>
      <c r="G75" s="114"/>
      <c r="H75" s="114"/>
    </row>
    <row r="76" spans="1:10" s="165" customFormat="1" ht="15" customHeight="1" x14ac:dyDescent="0.2">
      <c r="A76" s="121" t="s">
        <v>356</v>
      </c>
      <c r="C76" s="147"/>
      <c r="G76" s="114"/>
      <c r="H76" s="114"/>
    </row>
    <row r="77" spans="1:10" s="165" customFormat="1" ht="15" customHeight="1" x14ac:dyDescent="0.2">
      <c r="A77" s="121" t="s">
        <v>341</v>
      </c>
      <c r="C77" s="147"/>
      <c r="G77" s="114"/>
      <c r="H77" s="114"/>
    </row>
    <row r="78" spans="1:10" s="165" customFormat="1" ht="15" customHeight="1" x14ac:dyDescent="0.2">
      <c r="A78" s="121" t="s">
        <v>357</v>
      </c>
      <c r="C78" s="147"/>
      <c r="G78" s="114"/>
      <c r="H78" s="114"/>
    </row>
    <row r="79" spans="1:10" s="165" customFormat="1" ht="15" customHeight="1" x14ac:dyDescent="0.2">
      <c r="A79" s="121" t="s">
        <v>342</v>
      </c>
      <c r="C79" s="147"/>
      <c r="G79" s="114"/>
      <c r="H79" s="114"/>
    </row>
    <row r="80" spans="1:10" s="165" customFormat="1" ht="15" customHeight="1" x14ac:dyDescent="0.2">
      <c r="A80" s="121" t="s">
        <v>343</v>
      </c>
      <c r="C80" s="147"/>
      <c r="G80" s="114"/>
      <c r="H80" s="114"/>
    </row>
    <row r="81" spans="1:46" s="165" customFormat="1" ht="15" customHeight="1" x14ac:dyDescent="0.2">
      <c r="A81" s="451" t="s">
        <v>344</v>
      </c>
      <c r="B81" s="451"/>
      <c r="C81" s="147"/>
      <c r="G81" s="114"/>
      <c r="H81" s="114"/>
    </row>
    <row r="82" spans="1:46" s="165" customFormat="1" ht="15" customHeight="1" x14ac:dyDescent="0.2">
      <c r="A82" s="122" t="s">
        <v>345</v>
      </c>
      <c r="C82" s="147"/>
      <c r="G82" s="114"/>
      <c r="H82" s="114"/>
    </row>
    <row r="83" spans="1:46" s="165" customFormat="1" ht="15" customHeight="1" x14ac:dyDescent="0.2">
      <c r="A83" s="121"/>
      <c r="C83" s="147"/>
      <c r="G83" s="114"/>
      <c r="H83" s="114"/>
    </row>
    <row r="84" spans="1:46" s="250" customFormat="1" ht="15" customHeight="1" x14ac:dyDescent="0.2">
      <c r="A84" s="253" t="s">
        <v>28</v>
      </c>
      <c r="B84" s="251"/>
      <c r="C84" s="156" t="s">
        <v>346</v>
      </c>
      <c r="D84" s="251" t="s">
        <v>347</v>
      </c>
      <c r="E84" s="157" t="s">
        <v>348</v>
      </c>
      <c r="F84" s="252" t="s">
        <v>349</v>
      </c>
      <c r="G84" s="157" t="s">
        <v>350</v>
      </c>
      <c r="H84" s="157" t="s">
        <v>347</v>
      </c>
      <c r="I84" s="448" t="s">
        <v>351</v>
      </c>
      <c r="J84" s="448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</row>
    <row r="85" spans="1:46" s="165" customFormat="1" ht="15" customHeight="1" x14ac:dyDescent="0.2">
      <c r="A85" s="252" t="s">
        <v>79</v>
      </c>
      <c r="C85" s="148"/>
      <c r="D85" s="251"/>
      <c r="E85" s="251"/>
      <c r="G85" s="113"/>
      <c r="H85" s="113"/>
    </row>
    <row r="86" spans="1:46" ht="15" customHeight="1" x14ac:dyDescent="0.2">
      <c r="A86" s="256" t="s">
        <v>80</v>
      </c>
      <c r="B86" s="251" t="s">
        <v>81</v>
      </c>
      <c r="C86" s="144">
        <v>0.38</v>
      </c>
      <c r="D86" s="141"/>
      <c r="E86" s="142"/>
      <c r="F86" s="143">
        <v>0</v>
      </c>
      <c r="G86" s="144">
        <f t="shared" ref="G86:G91" si="2">(C86*E86)+(F86*(C86*E86))</f>
        <v>0</v>
      </c>
      <c r="H86" s="145">
        <f t="shared" ref="H86:H94" si="3">(D86*E86)+(F86*(D86*E86))</f>
        <v>0</v>
      </c>
      <c r="I86" s="449"/>
      <c r="J86" s="449"/>
    </row>
    <row r="87" spans="1:46" ht="15" customHeight="1" x14ac:dyDescent="0.2">
      <c r="A87" s="256" t="s">
        <v>82</v>
      </c>
      <c r="B87" s="251" t="s">
        <v>83</v>
      </c>
      <c r="C87" s="144">
        <v>0.16</v>
      </c>
      <c r="D87" s="141"/>
      <c r="E87" s="142"/>
      <c r="F87" s="143">
        <v>0</v>
      </c>
      <c r="G87" s="144">
        <f t="shared" si="2"/>
        <v>0</v>
      </c>
      <c r="H87" s="145">
        <f t="shared" si="3"/>
        <v>0</v>
      </c>
      <c r="I87" s="449"/>
      <c r="J87" s="449"/>
    </row>
    <row r="88" spans="1:46" ht="15" customHeight="1" x14ac:dyDescent="0.2">
      <c r="A88" s="257" t="s">
        <v>84</v>
      </c>
      <c r="B88" s="251" t="s">
        <v>85</v>
      </c>
      <c r="C88" s="144">
        <v>0.53</v>
      </c>
      <c r="D88" s="141"/>
      <c r="E88" s="142"/>
      <c r="F88" s="143">
        <v>0</v>
      </c>
      <c r="G88" s="144">
        <f t="shared" si="2"/>
        <v>0</v>
      </c>
      <c r="H88" s="145">
        <f t="shared" si="3"/>
        <v>0</v>
      </c>
      <c r="I88" s="449"/>
      <c r="J88" s="449"/>
    </row>
    <row r="89" spans="1:46" ht="15" customHeight="1" x14ac:dyDescent="0.2">
      <c r="A89" s="257" t="s">
        <v>86</v>
      </c>
      <c r="B89" s="251" t="s">
        <v>87</v>
      </c>
      <c r="C89" s="144">
        <v>0.46</v>
      </c>
      <c r="D89" s="141"/>
      <c r="E89" s="142"/>
      <c r="F89" s="143">
        <v>0</v>
      </c>
      <c r="G89" s="144">
        <f t="shared" si="2"/>
        <v>0</v>
      </c>
      <c r="H89" s="145">
        <f t="shared" si="3"/>
        <v>0</v>
      </c>
      <c r="I89" s="449"/>
      <c r="J89" s="449"/>
    </row>
    <row r="90" spans="1:46" ht="15" customHeight="1" x14ac:dyDescent="0.2">
      <c r="A90" s="257" t="s">
        <v>88</v>
      </c>
      <c r="B90" s="364" t="s">
        <v>89</v>
      </c>
      <c r="C90" s="144">
        <v>0.41</v>
      </c>
      <c r="D90" s="141"/>
      <c r="E90" s="142"/>
      <c r="F90" s="143">
        <v>0</v>
      </c>
      <c r="G90" s="144">
        <f t="shared" si="2"/>
        <v>0</v>
      </c>
      <c r="H90" s="145">
        <f t="shared" si="3"/>
        <v>0</v>
      </c>
      <c r="I90" s="449"/>
      <c r="J90" s="449"/>
    </row>
    <row r="91" spans="1:46" ht="15" customHeight="1" x14ac:dyDescent="0.2">
      <c r="A91" s="419" t="s">
        <v>419</v>
      </c>
      <c r="B91" s="239" t="s">
        <v>425</v>
      </c>
      <c r="C91" s="376">
        <v>0.31</v>
      </c>
      <c r="D91" s="141"/>
      <c r="E91" s="142"/>
      <c r="F91" s="143">
        <v>0</v>
      </c>
      <c r="G91" s="144">
        <f t="shared" si="2"/>
        <v>0</v>
      </c>
      <c r="H91" s="145">
        <f t="shared" si="3"/>
        <v>0</v>
      </c>
    </row>
    <row r="92" spans="1:46" ht="15" customHeight="1" x14ac:dyDescent="0.2">
      <c r="A92" s="419" t="s">
        <v>420</v>
      </c>
      <c r="B92" s="239" t="s">
        <v>426</v>
      </c>
      <c r="C92" s="376">
        <v>0.25</v>
      </c>
      <c r="D92" s="141"/>
      <c r="E92" s="142"/>
      <c r="F92" s="143">
        <v>0</v>
      </c>
      <c r="G92" s="144">
        <f>(C92*E92)+(F92*E92)</f>
        <v>0</v>
      </c>
      <c r="H92" s="145">
        <f t="shared" si="3"/>
        <v>0</v>
      </c>
    </row>
    <row r="93" spans="1:46" ht="15" customHeight="1" x14ac:dyDescent="0.2">
      <c r="A93" s="419" t="s">
        <v>421</v>
      </c>
      <c r="B93" s="239" t="s">
        <v>422</v>
      </c>
      <c r="C93" s="376">
        <v>0.21</v>
      </c>
      <c r="D93" s="141"/>
      <c r="E93" s="142"/>
      <c r="F93" s="143">
        <v>0</v>
      </c>
      <c r="G93" s="144">
        <f>(C93*E93)+(F93*E93)</f>
        <v>0</v>
      </c>
      <c r="H93" s="145">
        <f t="shared" si="3"/>
        <v>0</v>
      </c>
    </row>
    <row r="94" spans="1:46" ht="15" customHeight="1" x14ac:dyDescent="0.2">
      <c r="A94" s="419" t="s">
        <v>423</v>
      </c>
      <c r="B94" s="239" t="s">
        <v>424</v>
      </c>
      <c r="C94" s="376">
        <v>0.18</v>
      </c>
      <c r="D94" s="141"/>
      <c r="E94" s="142"/>
      <c r="F94" s="143">
        <v>0</v>
      </c>
      <c r="G94" s="144">
        <f>(C94*E94*(C94*E94))</f>
        <v>0</v>
      </c>
      <c r="H94" s="145">
        <f t="shared" si="3"/>
        <v>0</v>
      </c>
    </row>
    <row r="95" spans="1:46" ht="15" customHeight="1" x14ac:dyDescent="0.2">
      <c r="A95" s="252" t="s">
        <v>90</v>
      </c>
      <c r="B95" s="165"/>
      <c r="C95" s="148"/>
      <c r="D95" s="139"/>
      <c r="E95" s="139"/>
      <c r="F95" s="143"/>
      <c r="G95" s="113"/>
      <c r="H95" s="148"/>
    </row>
    <row r="96" spans="1:46" ht="15" customHeight="1" x14ac:dyDescent="0.2">
      <c r="A96" s="257" t="s">
        <v>91</v>
      </c>
      <c r="B96" s="251" t="s">
        <v>92</v>
      </c>
      <c r="C96" s="144">
        <v>0.38</v>
      </c>
      <c r="D96" s="141"/>
      <c r="E96" s="142"/>
      <c r="F96" s="143">
        <v>0</v>
      </c>
      <c r="G96" s="144">
        <f>(C96*E96)+(F96*(C96*E96))</f>
        <v>0</v>
      </c>
      <c r="H96" s="145">
        <f>(D96*E96)+(F96*(D96*E96))</f>
        <v>0</v>
      </c>
      <c r="I96" s="449"/>
      <c r="J96" s="449"/>
    </row>
    <row r="97" spans="1:10" ht="15" customHeight="1" x14ac:dyDescent="0.2">
      <c r="A97" s="257" t="s">
        <v>93</v>
      </c>
      <c r="B97" s="251" t="s">
        <v>94</v>
      </c>
      <c r="C97" s="144">
        <v>1.52</v>
      </c>
      <c r="D97" s="141"/>
      <c r="E97" s="142"/>
      <c r="F97" s="143">
        <v>0</v>
      </c>
      <c r="G97" s="144">
        <f>(C97*E97)+(F97*(C97*E97))</f>
        <v>0</v>
      </c>
      <c r="H97" s="145">
        <f>(D97*E97)+(F97*(D97*E97))</f>
        <v>0</v>
      </c>
      <c r="I97" s="449"/>
      <c r="J97" s="449"/>
    </row>
    <row r="98" spans="1:10" ht="15" customHeight="1" x14ac:dyDescent="0.2">
      <c r="A98" s="257" t="s">
        <v>95</v>
      </c>
      <c r="B98" s="251" t="s">
        <v>96</v>
      </c>
      <c r="C98" s="144">
        <v>0.38</v>
      </c>
      <c r="D98" s="141"/>
      <c r="E98" s="142"/>
      <c r="F98" s="143">
        <v>0</v>
      </c>
      <c r="G98" s="144">
        <f>(C98*E98)+(F98*(C98*E98))</f>
        <v>0</v>
      </c>
      <c r="H98" s="145">
        <f>(D98*E98)+(F98*(D98*E98))</f>
        <v>0</v>
      </c>
      <c r="I98" s="449"/>
      <c r="J98" s="449"/>
    </row>
    <row r="99" spans="1:10" ht="15" customHeight="1" x14ac:dyDescent="0.2">
      <c r="A99" s="240" t="s">
        <v>97</v>
      </c>
      <c r="B99" s="251" t="s">
        <v>98</v>
      </c>
      <c r="C99" s="144">
        <v>1.28</v>
      </c>
      <c r="D99" s="141"/>
      <c r="E99" s="142"/>
      <c r="F99" s="143">
        <v>0</v>
      </c>
      <c r="G99" s="144">
        <f>(C99*E99)+(F99*(C99*E99))</f>
        <v>0</v>
      </c>
      <c r="H99" s="145">
        <f>(D99*E99)+(F99*(D99*E99))</f>
        <v>0</v>
      </c>
      <c r="I99" s="449"/>
      <c r="J99" s="449"/>
    </row>
    <row r="100" spans="1:10" ht="15" customHeight="1" x14ac:dyDescent="0.2">
      <c r="A100" s="249" t="s">
        <v>99</v>
      </c>
      <c r="B100" s="165"/>
      <c r="C100" s="160"/>
      <c r="D100" s="139"/>
      <c r="E100" s="139"/>
      <c r="F100" s="143"/>
      <c r="G100" s="113"/>
      <c r="H100" s="148"/>
    </row>
    <row r="101" spans="1:10" ht="15" customHeight="1" x14ac:dyDescent="0.2">
      <c r="A101" s="240" t="s">
        <v>100</v>
      </c>
      <c r="B101" s="251" t="s">
        <v>101</v>
      </c>
      <c r="C101" s="144">
        <v>0.38</v>
      </c>
      <c r="D101" s="141"/>
      <c r="E101" s="142"/>
      <c r="F101" s="143">
        <v>0</v>
      </c>
      <c r="G101" s="144">
        <f t="shared" ref="G101:G107" si="4">(C101*E101)+(F101*(C101*E101))</f>
        <v>0</v>
      </c>
      <c r="H101" s="145">
        <f t="shared" ref="H101:H107" si="5">(D101*E101)+(F101*(D101*E101))</f>
        <v>0</v>
      </c>
      <c r="I101" s="449"/>
      <c r="J101" s="449"/>
    </row>
    <row r="102" spans="1:10" ht="15" customHeight="1" x14ac:dyDescent="0.2">
      <c r="A102" s="240" t="s">
        <v>102</v>
      </c>
      <c r="B102" s="251" t="s">
        <v>103</v>
      </c>
      <c r="C102" s="144">
        <v>0.74</v>
      </c>
      <c r="D102" s="141"/>
      <c r="E102" s="142"/>
      <c r="F102" s="143">
        <v>0</v>
      </c>
      <c r="G102" s="144">
        <f t="shared" si="4"/>
        <v>0</v>
      </c>
      <c r="H102" s="145">
        <f t="shared" si="5"/>
        <v>0</v>
      </c>
      <c r="I102" s="449"/>
      <c r="J102" s="449"/>
    </row>
    <row r="103" spans="1:10" ht="15" customHeight="1" x14ac:dyDescent="0.2">
      <c r="A103" s="240" t="s">
        <v>104</v>
      </c>
      <c r="B103" s="251" t="s">
        <v>105</v>
      </c>
      <c r="C103" s="144">
        <v>0.37</v>
      </c>
      <c r="D103" s="141"/>
      <c r="E103" s="142"/>
      <c r="F103" s="143">
        <v>0</v>
      </c>
      <c r="G103" s="144">
        <f t="shared" si="4"/>
        <v>0</v>
      </c>
      <c r="H103" s="145">
        <f t="shared" si="5"/>
        <v>0</v>
      </c>
      <c r="I103" s="449"/>
      <c r="J103" s="449"/>
    </row>
    <row r="104" spans="1:10" ht="15" customHeight="1" x14ac:dyDescent="0.2">
      <c r="A104" s="240" t="s">
        <v>106</v>
      </c>
      <c r="B104" s="251" t="s">
        <v>107</v>
      </c>
      <c r="C104" s="144">
        <v>0.74</v>
      </c>
      <c r="D104" s="141"/>
      <c r="E104" s="142"/>
      <c r="F104" s="143">
        <v>0</v>
      </c>
      <c r="G104" s="144">
        <f t="shared" si="4"/>
        <v>0</v>
      </c>
      <c r="H104" s="145">
        <f t="shared" si="5"/>
        <v>0</v>
      </c>
      <c r="I104" s="449"/>
      <c r="J104" s="449"/>
    </row>
    <row r="105" spans="1:10" ht="15" customHeight="1" x14ac:dyDescent="0.2">
      <c r="A105" s="240" t="s">
        <v>108</v>
      </c>
      <c r="B105" s="251" t="s">
        <v>109</v>
      </c>
      <c r="C105" s="144">
        <v>0.63</v>
      </c>
      <c r="D105" s="141"/>
      <c r="E105" s="142"/>
      <c r="F105" s="143">
        <v>0</v>
      </c>
      <c r="G105" s="144">
        <f t="shared" si="4"/>
        <v>0</v>
      </c>
      <c r="H105" s="145">
        <f t="shared" si="5"/>
        <v>0</v>
      </c>
      <c r="I105" s="449"/>
      <c r="J105" s="449"/>
    </row>
    <row r="106" spans="1:10" ht="15" customHeight="1" x14ac:dyDescent="0.2">
      <c r="A106" s="240" t="s">
        <v>110</v>
      </c>
      <c r="B106" s="251" t="s">
        <v>111</v>
      </c>
      <c r="C106" s="144">
        <v>0.76</v>
      </c>
      <c r="D106" s="141"/>
      <c r="E106" s="142"/>
      <c r="F106" s="143">
        <v>0</v>
      </c>
      <c r="G106" s="144">
        <f t="shared" si="4"/>
        <v>0</v>
      </c>
      <c r="H106" s="145">
        <f t="shared" si="5"/>
        <v>0</v>
      </c>
      <c r="I106" s="449"/>
      <c r="J106" s="449"/>
    </row>
    <row r="107" spans="1:10" ht="15" customHeight="1" x14ac:dyDescent="0.2">
      <c r="A107" s="240" t="s">
        <v>112</v>
      </c>
      <c r="B107" s="251" t="s">
        <v>113</v>
      </c>
      <c r="C107" s="144">
        <v>1.03</v>
      </c>
      <c r="D107" s="141"/>
      <c r="E107" s="142"/>
      <c r="F107" s="143">
        <v>0</v>
      </c>
      <c r="G107" s="144">
        <f t="shared" si="4"/>
        <v>0</v>
      </c>
      <c r="H107" s="145">
        <f t="shared" si="5"/>
        <v>0</v>
      </c>
      <c r="I107" s="449"/>
      <c r="J107" s="449"/>
    </row>
    <row r="108" spans="1:10" ht="15" customHeight="1" x14ac:dyDescent="0.2">
      <c r="A108" s="252" t="s">
        <v>114</v>
      </c>
      <c r="B108" s="165"/>
      <c r="C108" s="148"/>
      <c r="D108" s="139"/>
      <c r="E108" s="139"/>
      <c r="F108" s="143"/>
      <c r="G108" s="113"/>
      <c r="H108" s="113"/>
    </row>
    <row r="109" spans="1:10" ht="15" customHeight="1" x14ac:dyDescent="0.2">
      <c r="A109" s="240" t="s">
        <v>115</v>
      </c>
      <c r="B109" s="251" t="s">
        <v>101</v>
      </c>
      <c r="C109" s="144">
        <v>0.63</v>
      </c>
      <c r="D109" s="141"/>
      <c r="E109" s="142"/>
      <c r="F109" s="143">
        <v>0</v>
      </c>
      <c r="G109" s="144">
        <f>(C109*E109)+(F109*(C109*E109))</f>
        <v>0</v>
      </c>
      <c r="H109" s="145">
        <f>(D109*E109)+(F109*(D109*E109))</f>
        <v>0</v>
      </c>
      <c r="I109" s="449"/>
      <c r="J109" s="449"/>
    </row>
    <row r="110" spans="1:10" ht="15" customHeight="1" x14ac:dyDescent="0.2">
      <c r="A110" s="240" t="s">
        <v>116</v>
      </c>
      <c r="B110" s="251" t="s">
        <v>117</v>
      </c>
      <c r="C110" s="144">
        <v>1.03</v>
      </c>
      <c r="D110" s="141"/>
      <c r="E110" s="142"/>
      <c r="F110" s="143">
        <v>0</v>
      </c>
      <c r="G110" s="144">
        <f>(C110*E110)+(F110*(C110*E110))</f>
        <v>0</v>
      </c>
      <c r="H110" s="145">
        <f>(D110*E110)+(F110*(D110*E110))</f>
        <v>0</v>
      </c>
      <c r="I110" s="449"/>
      <c r="J110" s="449"/>
    </row>
    <row r="111" spans="1:10" ht="15" customHeight="1" x14ac:dyDescent="0.2">
      <c r="A111" s="240" t="s">
        <v>118</v>
      </c>
      <c r="B111" s="251" t="s">
        <v>109</v>
      </c>
      <c r="C111" s="144">
        <v>1.03</v>
      </c>
      <c r="D111" s="161"/>
      <c r="E111" s="142"/>
      <c r="F111" s="143">
        <v>0</v>
      </c>
      <c r="G111" s="144">
        <f>(C111*E111)+(F111*(C111*E111))</f>
        <v>0</v>
      </c>
      <c r="H111" s="145">
        <f>(D111*E111)+(F111*(D111*E111))</f>
        <v>0</v>
      </c>
      <c r="I111" s="449"/>
      <c r="J111" s="449"/>
    </row>
    <row r="112" spans="1:10" ht="15" customHeight="1" x14ac:dyDescent="0.2">
      <c r="A112" s="240" t="s">
        <v>119</v>
      </c>
      <c r="B112" s="251" t="s">
        <v>120</v>
      </c>
      <c r="C112" s="144">
        <v>1.03</v>
      </c>
      <c r="D112" s="141"/>
      <c r="E112" s="142"/>
      <c r="F112" s="143">
        <v>0</v>
      </c>
      <c r="G112" s="144">
        <f>(C112*E112)+(F112*(C112*E112))</f>
        <v>0</v>
      </c>
      <c r="H112" s="145">
        <f>(D112*E112)+(F112*(D112*E112))</f>
        <v>0</v>
      </c>
      <c r="I112" s="449"/>
      <c r="J112" s="449"/>
    </row>
    <row r="113" spans="1:10" ht="15" customHeight="1" x14ac:dyDescent="0.2">
      <c r="A113" s="252" t="s">
        <v>121</v>
      </c>
      <c r="B113" s="165"/>
      <c r="C113" s="148"/>
      <c r="D113" s="139"/>
      <c r="E113" s="139"/>
      <c r="F113" s="143"/>
      <c r="G113" s="113"/>
      <c r="H113" s="148"/>
    </row>
    <row r="114" spans="1:10" ht="15" customHeight="1" x14ac:dyDescent="0.2">
      <c r="A114" s="240" t="s">
        <v>122</v>
      </c>
      <c r="B114" s="251" t="s">
        <v>117</v>
      </c>
      <c r="C114" s="144">
        <v>0.79</v>
      </c>
      <c r="D114" s="141"/>
      <c r="E114" s="142"/>
      <c r="F114" s="143">
        <v>0</v>
      </c>
      <c r="G114" s="144">
        <f>(C114*E114)+(F114*(C114*E114))</f>
        <v>0</v>
      </c>
      <c r="H114" s="145">
        <f>(D114*E114)+(F114*(D114*E114))</f>
        <v>0</v>
      </c>
      <c r="I114" s="449"/>
      <c r="J114" s="449"/>
    </row>
    <row r="115" spans="1:10" ht="15" customHeight="1" x14ac:dyDescent="0.2">
      <c r="A115" s="240" t="s">
        <v>123</v>
      </c>
      <c r="B115" s="251" t="s">
        <v>124</v>
      </c>
      <c r="C115" s="144">
        <v>0.64</v>
      </c>
      <c r="D115" s="141"/>
      <c r="E115" s="142"/>
      <c r="F115" s="143">
        <v>0</v>
      </c>
      <c r="G115" s="144">
        <f>(C115*E115)+(F115*(C115*E115))</f>
        <v>0</v>
      </c>
      <c r="H115" s="145">
        <f>(D115*E115)+(F115*(D115*E115))</f>
        <v>0</v>
      </c>
      <c r="I115" s="449"/>
      <c r="J115" s="449"/>
    </row>
    <row r="116" spans="1:10" ht="15" customHeight="1" x14ac:dyDescent="0.2">
      <c r="A116" s="240" t="s">
        <v>125</v>
      </c>
      <c r="B116" s="251" t="s">
        <v>120</v>
      </c>
      <c r="C116" s="144">
        <v>0.75</v>
      </c>
      <c r="D116" s="141"/>
      <c r="E116" s="142"/>
      <c r="F116" s="143">
        <v>0</v>
      </c>
      <c r="G116" s="144">
        <f>(C116*E116)+(F116*(C116*E116))</f>
        <v>0</v>
      </c>
      <c r="H116" s="145">
        <f>(D116*E116)+(F116*(D116*E116))</f>
        <v>0</v>
      </c>
      <c r="I116" s="449"/>
      <c r="J116" s="449"/>
    </row>
    <row r="117" spans="1:10" ht="15" customHeight="1" x14ac:dyDescent="0.2">
      <c r="A117" s="252" t="s">
        <v>126</v>
      </c>
      <c r="B117" s="165"/>
      <c r="C117" s="148"/>
      <c r="D117" s="139"/>
      <c r="E117" s="139"/>
      <c r="F117" s="143"/>
      <c r="G117" s="113"/>
      <c r="H117" s="148"/>
    </row>
    <row r="118" spans="1:10" ht="15" customHeight="1" x14ac:dyDescent="0.2">
      <c r="A118" s="240" t="s">
        <v>127</v>
      </c>
      <c r="B118" s="251" t="s">
        <v>128</v>
      </c>
      <c r="C118" s="144">
        <v>0.3</v>
      </c>
      <c r="D118" s="141"/>
      <c r="E118" s="142"/>
      <c r="F118" s="143">
        <v>0</v>
      </c>
      <c r="G118" s="144">
        <f>(C118*E118)+(F118*(C118*E118))</f>
        <v>0</v>
      </c>
      <c r="H118" s="145">
        <f>(D118*E118)+(F118*(D118*E118))</f>
        <v>0</v>
      </c>
      <c r="I118" s="449"/>
      <c r="J118" s="449"/>
    </row>
    <row r="119" spans="1:10" ht="15" customHeight="1" x14ac:dyDescent="0.2">
      <c r="A119" s="240" t="s">
        <v>129</v>
      </c>
      <c r="B119" s="251" t="s">
        <v>130</v>
      </c>
      <c r="C119" s="144">
        <v>0.6</v>
      </c>
      <c r="D119" s="141"/>
      <c r="E119" s="142"/>
      <c r="F119" s="143">
        <v>0</v>
      </c>
      <c r="G119" s="144">
        <f>(C119*E119)+(F119*(C119*E119))</f>
        <v>0</v>
      </c>
      <c r="H119" s="145">
        <f>(D119*E119)+(F119*(D119*E119))</f>
        <v>0</v>
      </c>
      <c r="I119" s="449"/>
      <c r="J119" s="449"/>
    </row>
    <row r="120" spans="1:10" ht="15" customHeight="1" x14ac:dyDescent="0.2">
      <c r="A120" s="240" t="s">
        <v>131</v>
      </c>
      <c r="B120" s="251" t="s">
        <v>132</v>
      </c>
      <c r="C120" s="144">
        <v>0.53</v>
      </c>
      <c r="D120" s="141"/>
      <c r="E120" s="142"/>
      <c r="F120" s="143">
        <v>0</v>
      </c>
      <c r="G120" s="144">
        <f>(C120*E120)+(F120*(C120*E120))</f>
        <v>0</v>
      </c>
      <c r="H120" s="145">
        <f>(D120*E120)+(F120*(D120*E120))</f>
        <v>0</v>
      </c>
      <c r="I120" s="449"/>
      <c r="J120" s="449"/>
    </row>
    <row r="121" spans="1:10" ht="15" customHeight="1" x14ac:dyDescent="0.2">
      <c r="A121" s="240" t="s">
        <v>133</v>
      </c>
      <c r="B121" s="251" t="s">
        <v>134</v>
      </c>
      <c r="C121" s="162">
        <v>0.6</v>
      </c>
      <c r="D121" s="141"/>
      <c r="E121" s="142"/>
      <c r="F121" s="143">
        <v>0</v>
      </c>
      <c r="G121" s="144">
        <f>(C121*E121)+(F121*(C121*E121))</f>
        <v>0</v>
      </c>
      <c r="H121" s="145">
        <f>(D121*E121)+(F121*(D121*E121))</f>
        <v>0</v>
      </c>
      <c r="I121" s="449"/>
      <c r="J121" s="449"/>
    </row>
    <row r="122" spans="1:10" ht="15" customHeight="1" x14ac:dyDescent="0.2">
      <c r="A122" s="240" t="s">
        <v>135</v>
      </c>
      <c r="B122" s="251" t="s">
        <v>136</v>
      </c>
      <c r="C122" s="144">
        <v>0.87</v>
      </c>
      <c r="D122" s="141"/>
      <c r="E122" s="142"/>
      <c r="F122" s="143">
        <v>0</v>
      </c>
      <c r="G122" s="144">
        <f>(C122*E122)+(F122*(C122*E122))</f>
        <v>0</v>
      </c>
      <c r="H122" s="145">
        <f>(D122*E122)+(F122*(D122*E122))</f>
        <v>0</v>
      </c>
      <c r="I122" s="449"/>
      <c r="J122" s="449"/>
    </row>
    <row r="123" spans="1:10" s="121" customFormat="1" ht="15" customHeight="1" x14ac:dyDescent="0.2">
      <c r="A123" s="122"/>
      <c r="C123" s="151"/>
      <c r="D123" s="121" t="s">
        <v>301</v>
      </c>
      <c r="E123" s="152">
        <f>SUM(E86:E90,E96:E99,E101:E107,E109:E112,E114:E116,E118:E122)</f>
        <v>0</v>
      </c>
      <c r="G123" s="153">
        <f>SUM(G85:G122)</f>
        <v>0</v>
      </c>
      <c r="H123" s="158">
        <f>SUM(H85:H122)</f>
        <v>0</v>
      </c>
    </row>
    <row r="124" spans="1:10" s="165" customFormat="1" ht="15" customHeight="1" x14ac:dyDescent="0.2">
      <c r="A124" s="202"/>
      <c r="B124" s="121"/>
      <c r="C124" s="151"/>
      <c r="D124" s="121" t="s">
        <v>352</v>
      </c>
      <c r="G124" s="147"/>
      <c r="H124" s="154">
        <f>MAX(G86:H86)+MAX(G87:H87)+MAX(G88:H88)+MAX(G89:H89)+MAX(G90:H90)+MAX(G96:H96)+MAX(G97:H97)+MAX(G98:H98)+MAX(G99:H99)+MAX(G101:H101)+MAX(G102:H102)+MAX(G103:H103)+MAX(G104:H104)+MAX(G105:H105)+MAX(G106:H106)+MAX(G107:H107)+MAX(G109:H109)+MAX(G110:H110)+MAX(G111:H111)+MAX(G112:H112)+MAX(G114:H114)+MAX(G115:H115)+MAX(G116:H116)+MAX(G118:H118)+MAX(G119:H119)+MAX(G120:H120)+MAX(G121:H121)+MAX(G122:H122)</f>
        <v>0</v>
      </c>
    </row>
    <row r="125" spans="1:10" s="165" customFormat="1" ht="15" customHeight="1" x14ac:dyDescent="0.2">
      <c r="A125" s="202"/>
      <c r="B125" s="121"/>
      <c r="C125" s="151"/>
      <c r="G125" s="114"/>
      <c r="H125" s="114"/>
    </row>
    <row r="126" spans="1:10" s="165" customFormat="1" ht="15" customHeight="1" x14ac:dyDescent="0.25">
      <c r="A126" s="452" t="s">
        <v>137</v>
      </c>
      <c r="B126" s="452"/>
      <c r="C126" s="452"/>
      <c r="G126" s="114"/>
      <c r="H126" s="114"/>
    </row>
    <row r="127" spans="1:10" s="165" customFormat="1" ht="15" customHeight="1" x14ac:dyDescent="0.25">
      <c r="A127" s="174"/>
      <c r="B127" s="114"/>
      <c r="C127" s="114"/>
      <c r="G127" s="114"/>
      <c r="H127" s="114"/>
    </row>
    <row r="128" spans="1:10" s="165" customFormat="1" ht="15" customHeight="1" x14ac:dyDescent="0.2">
      <c r="A128" s="121" t="s">
        <v>358</v>
      </c>
      <c r="C128" s="147"/>
      <c r="G128" s="114"/>
      <c r="H128" s="114"/>
    </row>
    <row r="129" spans="1:46" s="165" customFormat="1" ht="15" customHeight="1" x14ac:dyDescent="0.2">
      <c r="A129" s="121" t="s">
        <v>359</v>
      </c>
      <c r="C129" s="147"/>
      <c r="G129" s="114"/>
      <c r="H129" s="114"/>
    </row>
    <row r="130" spans="1:46" s="165" customFormat="1" ht="15" customHeight="1" x14ac:dyDescent="0.2">
      <c r="A130" s="121" t="s">
        <v>360</v>
      </c>
      <c r="C130" s="147"/>
      <c r="G130" s="114"/>
      <c r="H130" s="114"/>
    </row>
    <row r="131" spans="1:46" s="165" customFormat="1" ht="15" customHeight="1" x14ac:dyDescent="0.2">
      <c r="A131" s="121" t="s">
        <v>341</v>
      </c>
      <c r="C131" s="147"/>
      <c r="G131" s="114"/>
      <c r="H131" s="114"/>
    </row>
    <row r="132" spans="1:46" s="165" customFormat="1" ht="15" customHeight="1" x14ac:dyDescent="0.2">
      <c r="A132" s="121" t="s">
        <v>342</v>
      </c>
      <c r="C132" s="147"/>
      <c r="G132" s="114"/>
      <c r="H132" s="114"/>
    </row>
    <row r="133" spans="1:46" s="165" customFormat="1" ht="15" customHeight="1" x14ac:dyDescent="0.2">
      <c r="A133" s="121" t="s">
        <v>343</v>
      </c>
      <c r="C133" s="147"/>
      <c r="G133" s="114"/>
      <c r="H133" s="114"/>
    </row>
    <row r="134" spans="1:46" s="165" customFormat="1" ht="15" customHeight="1" x14ac:dyDescent="0.2">
      <c r="A134" s="451" t="s">
        <v>344</v>
      </c>
      <c r="B134" s="451"/>
      <c r="C134" s="147"/>
      <c r="G134" s="114"/>
      <c r="H134" s="114"/>
    </row>
    <row r="135" spans="1:46" s="165" customFormat="1" ht="15" customHeight="1" x14ac:dyDescent="0.2">
      <c r="A135" s="122" t="s">
        <v>345</v>
      </c>
      <c r="C135" s="147"/>
      <c r="G135" s="114"/>
      <c r="H135" s="114"/>
    </row>
    <row r="136" spans="1:46" s="165" customFormat="1" ht="15" customHeight="1" x14ac:dyDescent="0.2">
      <c r="A136" s="121"/>
      <c r="C136" s="147"/>
      <c r="G136" s="114"/>
      <c r="H136" s="114"/>
    </row>
    <row r="137" spans="1:46" s="250" customFormat="1" ht="15" customHeight="1" x14ac:dyDescent="0.2">
      <c r="A137" s="253" t="s">
        <v>28</v>
      </c>
      <c r="B137" s="251"/>
      <c r="C137" s="156" t="s">
        <v>346</v>
      </c>
      <c r="D137" s="251" t="s">
        <v>347</v>
      </c>
      <c r="E137" s="157" t="s">
        <v>348</v>
      </c>
      <c r="F137" s="252" t="s">
        <v>349</v>
      </c>
      <c r="G137" s="157" t="s">
        <v>350</v>
      </c>
      <c r="H137" s="157" t="s">
        <v>347</v>
      </c>
      <c r="I137" s="448" t="s">
        <v>351</v>
      </c>
      <c r="J137" s="448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65"/>
      <c r="AK137" s="165"/>
      <c r="AL137" s="165"/>
      <c r="AM137" s="165"/>
      <c r="AN137" s="165"/>
      <c r="AO137" s="165"/>
      <c r="AP137" s="165"/>
      <c r="AQ137" s="165"/>
      <c r="AR137" s="165"/>
      <c r="AS137" s="165"/>
      <c r="AT137" s="165"/>
    </row>
    <row r="138" spans="1:46" ht="15" customHeight="1" x14ac:dyDescent="0.2">
      <c r="A138" s="240" t="s">
        <v>138</v>
      </c>
      <c r="B138" s="251" t="s">
        <v>139</v>
      </c>
      <c r="C138" s="144">
        <v>0.38</v>
      </c>
      <c r="D138" s="141"/>
      <c r="E138" s="142"/>
      <c r="F138" s="143">
        <v>0</v>
      </c>
      <c r="G138" s="144">
        <f>(C138*E138)+(F138*(C138*E138))</f>
        <v>0</v>
      </c>
      <c r="H138" s="145">
        <f>(D138*E138)+(F138*(D138*E138))</f>
        <v>0</v>
      </c>
      <c r="I138" s="449"/>
      <c r="J138" s="449"/>
    </row>
    <row r="139" spans="1:46" ht="15" customHeight="1" x14ac:dyDescent="0.2">
      <c r="A139" s="240" t="s">
        <v>140</v>
      </c>
      <c r="B139" s="251" t="s">
        <v>141</v>
      </c>
      <c r="C139" s="113"/>
      <c r="D139" s="139"/>
      <c r="E139" s="139"/>
      <c r="F139" s="143"/>
      <c r="G139" s="113"/>
      <c r="H139" s="148"/>
    </row>
    <row r="140" spans="1:46" ht="15" customHeight="1" x14ac:dyDescent="0.2">
      <c r="A140" s="240"/>
      <c r="B140" s="251" t="s">
        <v>142</v>
      </c>
      <c r="C140" s="144">
        <v>1.46</v>
      </c>
      <c r="D140" s="141"/>
      <c r="E140" s="142"/>
      <c r="F140" s="143">
        <v>0</v>
      </c>
      <c r="G140" s="144">
        <f t="shared" ref="G140:G145" si="6">(C140*E140)+(F140*(C140*E140))</f>
        <v>0</v>
      </c>
      <c r="H140" s="145">
        <f t="shared" ref="H140:H145" si="7">(D140*E140)+(F140*(D140*E140))</f>
        <v>0</v>
      </c>
      <c r="I140" s="449"/>
      <c r="J140" s="449"/>
    </row>
    <row r="141" spans="1:46" ht="15" customHeight="1" x14ac:dyDescent="0.2">
      <c r="A141" s="240" t="s">
        <v>143</v>
      </c>
      <c r="B141" s="251" t="s">
        <v>144</v>
      </c>
      <c r="C141" s="144">
        <v>2.46</v>
      </c>
      <c r="D141" s="141"/>
      <c r="E141" s="142"/>
      <c r="F141" s="143">
        <v>0</v>
      </c>
      <c r="G141" s="144">
        <f t="shared" si="6"/>
        <v>0</v>
      </c>
      <c r="H141" s="145">
        <f t="shared" si="7"/>
        <v>0</v>
      </c>
      <c r="I141" s="449"/>
      <c r="J141" s="449"/>
    </row>
    <row r="142" spans="1:46" ht="15" customHeight="1" x14ac:dyDescent="0.2">
      <c r="A142" s="240" t="s">
        <v>145</v>
      </c>
      <c r="B142" s="251" t="s">
        <v>146</v>
      </c>
      <c r="C142" s="144">
        <v>2.11</v>
      </c>
      <c r="D142" s="141"/>
      <c r="E142" s="142"/>
      <c r="F142" s="143">
        <v>0</v>
      </c>
      <c r="G142" s="144">
        <f t="shared" si="6"/>
        <v>0</v>
      </c>
      <c r="H142" s="145">
        <f t="shared" si="7"/>
        <v>0</v>
      </c>
      <c r="I142" s="449"/>
      <c r="J142" s="449"/>
    </row>
    <row r="143" spans="1:46" ht="15" customHeight="1" x14ac:dyDescent="0.2">
      <c r="A143" s="240" t="s">
        <v>147</v>
      </c>
      <c r="B143" s="251" t="s">
        <v>148</v>
      </c>
      <c r="C143" s="144">
        <v>1.84</v>
      </c>
      <c r="D143" s="141"/>
      <c r="E143" s="142"/>
      <c r="F143" s="143">
        <v>0</v>
      </c>
      <c r="G143" s="144">
        <f t="shared" si="6"/>
        <v>0</v>
      </c>
      <c r="H143" s="145">
        <f t="shared" si="7"/>
        <v>0</v>
      </c>
      <c r="I143" s="449"/>
      <c r="J143" s="449"/>
    </row>
    <row r="144" spans="1:46" ht="15" customHeight="1" x14ac:dyDescent="0.2">
      <c r="A144" s="240" t="s">
        <v>149</v>
      </c>
      <c r="B144" s="251" t="s">
        <v>150</v>
      </c>
      <c r="C144" s="144">
        <v>2</v>
      </c>
      <c r="D144" s="141"/>
      <c r="E144" s="142"/>
      <c r="F144" s="143">
        <v>0</v>
      </c>
      <c r="G144" s="144">
        <f t="shared" si="6"/>
        <v>0</v>
      </c>
      <c r="H144" s="145">
        <f t="shared" si="7"/>
        <v>0</v>
      </c>
      <c r="I144" s="449"/>
      <c r="J144" s="449"/>
    </row>
    <row r="145" spans="1:46" ht="15" customHeight="1" x14ac:dyDescent="0.2">
      <c r="A145" s="240" t="s">
        <v>151</v>
      </c>
      <c r="B145" s="251" t="s">
        <v>152</v>
      </c>
      <c r="C145" s="144">
        <v>1.36</v>
      </c>
      <c r="D145" s="141"/>
      <c r="E145" s="142"/>
      <c r="F145" s="143">
        <v>0</v>
      </c>
      <c r="G145" s="144">
        <f t="shared" si="6"/>
        <v>0</v>
      </c>
      <c r="H145" s="145">
        <f t="shared" si="7"/>
        <v>0</v>
      </c>
      <c r="I145" s="449"/>
      <c r="J145" s="449"/>
    </row>
    <row r="146" spans="1:46" ht="15" customHeight="1" x14ac:dyDescent="0.2">
      <c r="A146" s="240" t="s">
        <v>153</v>
      </c>
      <c r="B146" s="251" t="s">
        <v>154</v>
      </c>
      <c r="C146" s="113"/>
      <c r="D146" s="139"/>
      <c r="E146" s="139"/>
      <c r="F146" s="143"/>
      <c r="G146" s="113"/>
      <c r="H146" s="148"/>
    </row>
    <row r="147" spans="1:46" ht="15" customHeight="1" x14ac:dyDescent="0.2">
      <c r="A147" s="240"/>
      <c r="B147" s="251" t="s">
        <v>155</v>
      </c>
      <c r="C147" s="144">
        <v>0.59</v>
      </c>
      <c r="D147" s="141"/>
      <c r="E147" s="142"/>
      <c r="F147" s="143">
        <v>0</v>
      </c>
      <c r="G147" s="144">
        <f>(C147*E147)+(F147*(C147*E147))</f>
        <v>0</v>
      </c>
      <c r="H147" s="145">
        <f>(D147*E147)+(F147*(D147*E147))</f>
        <v>0</v>
      </c>
      <c r="I147" s="449"/>
      <c r="J147" s="449"/>
    </row>
    <row r="148" spans="1:46" s="121" customFormat="1" ht="15" customHeight="1" x14ac:dyDescent="0.2">
      <c r="A148" s="122"/>
      <c r="C148" s="151"/>
      <c r="D148" s="121" t="s">
        <v>301</v>
      </c>
      <c r="E148" s="152">
        <f>SUM(E138,E140:E145,E147)</f>
        <v>0</v>
      </c>
      <c r="G148" s="153">
        <f>SUM(G138:G147)</f>
        <v>0</v>
      </c>
      <c r="H148" s="158">
        <f>SUM(H138:H147)</f>
        <v>0</v>
      </c>
    </row>
    <row r="149" spans="1:46" s="165" customFormat="1" ht="15" customHeight="1" x14ac:dyDescent="0.2">
      <c r="A149" s="202"/>
      <c r="B149" s="121"/>
      <c r="C149" s="151"/>
      <c r="D149" s="121" t="s">
        <v>352</v>
      </c>
      <c r="G149" s="147"/>
      <c r="H149" s="154">
        <f>MAX(G138:H138)+MAX(G140:H140)+MAX(G141:H141)+MAX(G142:H142)+MAX(G143:H143)+MAX(G144:H144)+MAX(G145:H145)+MAX(G147:H147)</f>
        <v>0</v>
      </c>
    </row>
    <row r="150" spans="1:46" s="165" customFormat="1" ht="15" customHeight="1" x14ac:dyDescent="0.2">
      <c r="A150" s="202"/>
      <c r="B150" s="121"/>
      <c r="C150" s="151"/>
      <c r="G150" s="114"/>
      <c r="H150" s="114"/>
    </row>
    <row r="151" spans="1:46" s="165" customFormat="1" ht="15" customHeight="1" x14ac:dyDescent="0.25">
      <c r="A151" s="452" t="s">
        <v>156</v>
      </c>
      <c r="B151" s="452"/>
      <c r="C151" s="452"/>
      <c r="G151" s="114"/>
      <c r="H151" s="114"/>
    </row>
    <row r="152" spans="1:46" s="165" customFormat="1" ht="15" customHeight="1" x14ac:dyDescent="0.2">
      <c r="A152" s="202"/>
      <c r="C152" s="255"/>
      <c r="G152" s="114"/>
      <c r="H152" s="114"/>
    </row>
    <row r="153" spans="1:46" s="165" customFormat="1" ht="15" customHeight="1" x14ac:dyDescent="0.2">
      <c r="A153" s="121" t="s">
        <v>157</v>
      </c>
      <c r="C153" s="147"/>
      <c r="G153" s="114"/>
      <c r="H153" s="114"/>
    </row>
    <row r="154" spans="1:46" s="165" customFormat="1" ht="15" customHeight="1" x14ac:dyDescent="0.2">
      <c r="A154" s="121" t="s">
        <v>361</v>
      </c>
      <c r="C154" s="147"/>
      <c r="G154" s="114"/>
      <c r="H154" s="114"/>
    </row>
    <row r="155" spans="1:46" s="165" customFormat="1" ht="15" customHeight="1" x14ac:dyDescent="0.2">
      <c r="A155" s="121" t="s">
        <v>362</v>
      </c>
      <c r="C155" s="147"/>
      <c r="G155" s="114"/>
      <c r="H155" s="114"/>
    </row>
    <row r="156" spans="1:46" s="165" customFormat="1" ht="15" customHeight="1" x14ac:dyDescent="0.2">
      <c r="A156" s="121" t="s">
        <v>343</v>
      </c>
      <c r="C156" s="147"/>
      <c r="G156" s="114"/>
      <c r="H156" s="114"/>
    </row>
    <row r="157" spans="1:46" s="165" customFormat="1" ht="15" customHeight="1" x14ac:dyDescent="0.2">
      <c r="A157" s="122" t="s">
        <v>344</v>
      </c>
      <c r="C157" s="147"/>
      <c r="G157" s="114"/>
      <c r="H157" s="114"/>
    </row>
    <row r="158" spans="1:46" s="165" customFormat="1" ht="15" customHeight="1" x14ac:dyDescent="0.2">
      <c r="A158" s="122" t="s">
        <v>345</v>
      </c>
      <c r="C158" s="147"/>
      <c r="G158" s="114"/>
      <c r="H158" s="114"/>
    </row>
    <row r="159" spans="1:46" s="165" customFormat="1" ht="15" customHeight="1" x14ac:dyDescent="0.2">
      <c r="A159" s="121"/>
      <c r="C159" s="147"/>
      <c r="G159" s="114"/>
      <c r="H159" s="114"/>
    </row>
    <row r="160" spans="1:46" s="250" customFormat="1" ht="15" customHeight="1" x14ac:dyDescent="0.2">
      <c r="A160" s="253" t="s">
        <v>28</v>
      </c>
      <c r="B160" s="251"/>
      <c r="C160" s="156" t="s">
        <v>346</v>
      </c>
      <c r="D160" s="251" t="s">
        <v>347</v>
      </c>
      <c r="E160" s="157" t="s">
        <v>348</v>
      </c>
      <c r="F160" s="252" t="s">
        <v>349</v>
      </c>
      <c r="G160" s="157" t="s">
        <v>350</v>
      </c>
      <c r="H160" s="157" t="s">
        <v>347</v>
      </c>
      <c r="I160" s="448" t="s">
        <v>351</v>
      </c>
      <c r="J160" s="448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  <c r="Z160" s="165"/>
      <c r="AA160" s="165"/>
      <c r="AB160" s="165"/>
      <c r="AC160" s="165"/>
      <c r="AD160" s="165"/>
      <c r="AE160" s="165"/>
      <c r="AF160" s="165"/>
      <c r="AG160" s="165"/>
      <c r="AH160" s="165"/>
      <c r="AI160" s="165"/>
      <c r="AJ160" s="165"/>
      <c r="AK160" s="165"/>
      <c r="AL160" s="165"/>
      <c r="AM160" s="165"/>
      <c r="AN160" s="165"/>
      <c r="AO160" s="165"/>
      <c r="AP160" s="165"/>
      <c r="AQ160" s="165"/>
      <c r="AR160" s="165"/>
      <c r="AS160" s="165"/>
      <c r="AT160" s="165"/>
    </row>
    <row r="161" spans="1:10" ht="15" customHeight="1" x14ac:dyDescent="0.2">
      <c r="A161" s="240" t="s">
        <v>158</v>
      </c>
      <c r="B161" s="251" t="s">
        <v>159</v>
      </c>
      <c r="C161" s="144">
        <v>0.77</v>
      </c>
      <c r="D161" s="141"/>
      <c r="E161" s="142"/>
      <c r="F161" s="143">
        <v>0</v>
      </c>
      <c r="G161" s="144">
        <f t="shared" ref="G161:G171" si="8">(C161*E161)+(F161*(C161*E161))</f>
        <v>0</v>
      </c>
      <c r="H161" s="145">
        <f t="shared" ref="H161:H171" si="9">(D161*E161)+(F161*(D161*E161))</f>
        <v>0</v>
      </c>
      <c r="I161" s="449"/>
      <c r="J161" s="449"/>
    </row>
    <row r="162" spans="1:10" ht="15" customHeight="1" x14ac:dyDescent="0.2">
      <c r="A162" s="240" t="s">
        <v>160</v>
      </c>
      <c r="B162" s="251" t="s">
        <v>161</v>
      </c>
      <c r="C162" s="144">
        <v>0.45</v>
      </c>
      <c r="D162" s="141"/>
      <c r="E162" s="142"/>
      <c r="F162" s="143">
        <v>0</v>
      </c>
      <c r="G162" s="144">
        <f t="shared" si="8"/>
        <v>0</v>
      </c>
      <c r="H162" s="145">
        <f t="shared" si="9"/>
        <v>0</v>
      </c>
      <c r="I162" s="449"/>
      <c r="J162" s="449"/>
    </row>
    <row r="163" spans="1:10" ht="15" customHeight="1" x14ac:dyDescent="0.2">
      <c r="A163" s="240" t="s">
        <v>162</v>
      </c>
      <c r="B163" s="251" t="s">
        <v>163</v>
      </c>
      <c r="C163" s="144">
        <v>0.38</v>
      </c>
      <c r="D163" s="141"/>
      <c r="E163" s="142"/>
      <c r="F163" s="143">
        <v>0</v>
      </c>
      <c r="G163" s="144">
        <f t="shared" si="8"/>
        <v>0</v>
      </c>
      <c r="H163" s="145">
        <f t="shared" si="9"/>
        <v>0</v>
      </c>
      <c r="I163" s="449"/>
      <c r="J163" s="449"/>
    </row>
    <row r="164" spans="1:10" ht="15" customHeight="1" x14ac:dyDescent="0.2">
      <c r="A164" s="240" t="s">
        <v>164</v>
      </c>
      <c r="B164" s="251" t="s">
        <v>103</v>
      </c>
      <c r="C164" s="144">
        <v>0.83</v>
      </c>
      <c r="D164" s="141"/>
      <c r="E164" s="142"/>
      <c r="F164" s="143">
        <v>0</v>
      </c>
      <c r="G164" s="144">
        <f t="shared" si="8"/>
        <v>0</v>
      </c>
      <c r="H164" s="145">
        <f t="shared" si="9"/>
        <v>0</v>
      </c>
      <c r="I164" s="449"/>
      <c r="J164" s="449"/>
    </row>
    <row r="165" spans="1:10" ht="15" customHeight="1" x14ac:dyDescent="0.2">
      <c r="A165" s="240" t="s">
        <v>165</v>
      </c>
      <c r="B165" s="251" t="s">
        <v>166</v>
      </c>
      <c r="C165" s="144">
        <v>0.63</v>
      </c>
      <c r="D165" s="161"/>
      <c r="E165" s="142"/>
      <c r="F165" s="143">
        <v>0</v>
      </c>
      <c r="G165" s="144">
        <f t="shared" si="8"/>
        <v>0</v>
      </c>
      <c r="H165" s="145">
        <f t="shared" si="9"/>
        <v>0</v>
      </c>
      <c r="I165" s="449"/>
      <c r="J165" s="449"/>
    </row>
    <row r="166" spans="1:10" ht="15" customHeight="1" x14ac:dyDescent="0.2">
      <c r="A166" s="240" t="s">
        <v>167</v>
      </c>
      <c r="B166" s="251" t="s">
        <v>168</v>
      </c>
      <c r="C166" s="144">
        <v>1.41</v>
      </c>
      <c r="D166" s="161"/>
      <c r="E166" s="142"/>
      <c r="F166" s="143">
        <v>0</v>
      </c>
      <c r="G166" s="144">
        <f t="shared" si="8"/>
        <v>0</v>
      </c>
      <c r="H166" s="145">
        <f t="shared" si="9"/>
        <v>0</v>
      </c>
      <c r="I166" s="449"/>
      <c r="J166" s="449"/>
    </row>
    <row r="167" spans="1:10" ht="15" customHeight="1" x14ac:dyDescent="0.2">
      <c r="A167" s="240" t="s">
        <v>169</v>
      </c>
      <c r="B167" s="251" t="s">
        <v>170</v>
      </c>
      <c r="C167" s="144">
        <v>0.56000000000000005</v>
      </c>
      <c r="D167" s="141"/>
      <c r="E167" s="142"/>
      <c r="F167" s="143">
        <v>0</v>
      </c>
      <c r="G167" s="144">
        <f t="shared" si="8"/>
        <v>0</v>
      </c>
      <c r="H167" s="145">
        <f t="shared" si="9"/>
        <v>0</v>
      </c>
      <c r="I167" s="449"/>
      <c r="J167" s="449"/>
    </row>
    <row r="168" spans="1:10" ht="15" customHeight="1" x14ac:dyDescent="0.2">
      <c r="A168" s="240" t="s">
        <v>171</v>
      </c>
      <c r="B168" s="251" t="s">
        <v>172</v>
      </c>
      <c r="C168" s="144">
        <v>1.28</v>
      </c>
      <c r="D168" s="161"/>
      <c r="E168" s="142"/>
      <c r="F168" s="143">
        <v>0</v>
      </c>
      <c r="G168" s="144">
        <f t="shared" si="8"/>
        <v>0</v>
      </c>
      <c r="H168" s="145">
        <f t="shared" si="9"/>
        <v>0</v>
      </c>
      <c r="I168" s="449"/>
      <c r="J168" s="449"/>
    </row>
    <row r="169" spans="1:10" ht="15" customHeight="1" x14ac:dyDescent="0.2">
      <c r="A169" s="240" t="s">
        <v>173</v>
      </c>
      <c r="B169" s="251" t="s">
        <v>174</v>
      </c>
      <c r="C169" s="144">
        <v>1.72</v>
      </c>
      <c r="D169" s="141"/>
      <c r="E169" s="142"/>
      <c r="F169" s="143">
        <v>0</v>
      </c>
      <c r="G169" s="144">
        <f t="shared" si="8"/>
        <v>0</v>
      </c>
      <c r="H169" s="145">
        <f t="shared" si="9"/>
        <v>0</v>
      </c>
      <c r="I169" s="449"/>
      <c r="J169" s="449"/>
    </row>
    <row r="170" spans="1:10" ht="15" customHeight="1" x14ac:dyDescent="0.2">
      <c r="A170" s="240" t="s">
        <v>175</v>
      </c>
      <c r="B170" s="251" t="s">
        <v>176</v>
      </c>
      <c r="C170" s="144">
        <v>0.83</v>
      </c>
      <c r="D170" s="141"/>
      <c r="E170" s="142"/>
      <c r="F170" s="143">
        <v>0</v>
      </c>
      <c r="G170" s="144">
        <f t="shared" si="8"/>
        <v>0</v>
      </c>
      <c r="H170" s="145">
        <f t="shared" si="9"/>
        <v>0</v>
      </c>
      <c r="I170" s="449"/>
      <c r="J170" s="449"/>
    </row>
    <row r="171" spans="1:10" ht="15" customHeight="1" x14ac:dyDescent="0.2">
      <c r="A171" s="240" t="s">
        <v>177</v>
      </c>
      <c r="B171" s="251" t="s">
        <v>178</v>
      </c>
      <c r="C171" s="144">
        <v>0.43</v>
      </c>
      <c r="D171" s="141"/>
      <c r="E171" s="142"/>
      <c r="F171" s="143">
        <v>0</v>
      </c>
      <c r="G171" s="144">
        <f t="shared" si="8"/>
        <v>0</v>
      </c>
      <c r="H171" s="145">
        <f t="shared" si="9"/>
        <v>0</v>
      </c>
      <c r="I171" s="449"/>
      <c r="J171" s="449"/>
    </row>
    <row r="172" spans="1:10" ht="15" customHeight="1" x14ac:dyDescent="0.2">
      <c r="A172" s="252" t="s">
        <v>179</v>
      </c>
      <c r="B172" s="165"/>
      <c r="C172" s="148"/>
      <c r="D172" s="139"/>
      <c r="E172" s="139"/>
      <c r="F172" s="143"/>
      <c r="G172" s="113"/>
      <c r="H172" s="113"/>
    </row>
    <row r="173" spans="1:10" ht="15" customHeight="1" x14ac:dyDescent="0.2">
      <c r="A173" s="240" t="s">
        <v>180</v>
      </c>
      <c r="B173" s="251" t="s">
        <v>159</v>
      </c>
      <c r="C173" s="144">
        <v>0.74</v>
      </c>
      <c r="D173" s="141"/>
      <c r="E173" s="142"/>
      <c r="F173" s="143">
        <v>0</v>
      </c>
      <c r="G173" s="144">
        <f t="shared" ref="G173:G182" si="10">(C173*E173)+(F173*(C173*E173))</f>
        <v>0</v>
      </c>
      <c r="H173" s="145">
        <f t="shared" ref="H173:H182" si="11">(D173*E173)+(F173*(D173*E173))</f>
        <v>0</v>
      </c>
      <c r="I173" s="449"/>
      <c r="J173" s="449"/>
    </row>
    <row r="174" spans="1:10" ht="15" customHeight="1" x14ac:dyDescent="0.2">
      <c r="A174" s="240" t="s">
        <v>181</v>
      </c>
      <c r="B174" s="251" t="s">
        <v>161</v>
      </c>
      <c r="C174" s="144">
        <v>0.45</v>
      </c>
      <c r="D174" s="141"/>
      <c r="E174" s="142"/>
      <c r="F174" s="143">
        <v>0</v>
      </c>
      <c r="G174" s="144">
        <f t="shared" si="10"/>
        <v>0</v>
      </c>
      <c r="H174" s="145">
        <f t="shared" si="11"/>
        <v>0</v>
      </c>
      <c r="I174" s="449"/>
      <c r="J174" s="449"/>
    </row>
    <row r="175" spans="1:10" ht="15" customHeight="1" x14ac:dyDescent="0.2">
      <c r="A175" s="240" t="s">
        <v>182</v>
      </c>
      <c r="B175" s="251" t="s">
        <v>163</v>
      </c>
      <c r="C175" s="144">
        <v>0.19</v>
      </c>
      <c r="D175" s="141"/>
      <c r="E175" s="142"/>
      <c r="F175" s="143">
        <v>0</v>
      </c>
      <c r="G175" s="144">
        <f t="shared" si="10"/>
        <v>0</v>
      </c>
      <c r="H175" s="145">
        <f t="shared" si="11"/>
        <v>0</v>
      </c>
      <c r="I175" s="449"/>
      <c r="J175" s="449"/>
    </row>
    <row r="176" spans="1:10" ht="15" customHeight="1" x14ac:dyDescent="0.2">
      <c r="A176" s="240" t="s">
        <v>183</v>
      </c>
      <c r="B176" s="251" t="s">
        <v>103</v>
      </c>
      <c r="C176" s="144">
        <v>0.67</v>
      </c>
      <c r="D176" s="141"/>
      <c r="E176" s="142"/>
      <c r="F176" s="143">
        <v>0</v>
      </c>
      <c r="G176" s="144">
        <f t="shared" si="10"/>
        <v>0</v>
      </c>
      <c r="H176" s="145">
        <f t="shared" si="11"/>
        <v>0</v>
      </c>
      <c r="I176" s="449"/>
      <c r="J176" s="449"/>
    </row>
    <row r="177" spans="1:10" ht="15" customHeight="1" x14ac:dyDescent="0.2">
      <c r="A177" s="240" t="s">
        <v>184</v>
      </c>
      <c r="B177" s="251" t="s">
        <v>166</v>
      </c>
      <c r="C177" s="144">
        <v>0.46</v>
      </c>
      <c r="D177" s="141"/>
      <c r="E177" s="142"/>
      <c r="F177" s="143">
        <v>0</v>
      </c>
      <c r="G177" s="144">
        <f t="shared" si="10"/>
        <v>0</v>
      </c>
      <c r="H177" s="145">
        <f t="shared" si="11"/>
        <v>0</v>
      </c>
      <c r="I177" s="449"/>
      <c r="J177" s="449"/>
    </row>
    <row r="178" spans="1:10" ht="15" customHeight="1" x14ac:dyDescent="0.2">
      <c r="A178" s="240" t="s">
        <v>185</v>
      </c>
      <c r="B178" s="251" t="s">
        <v>168</v>
      </c>
      <c r="C178" s="144">
        <v>1.72</v>
      </c>
      <c r="D178" s="141"/>
      <c r="E178" s="142"/>
      <c r="F178" s="143">
        <v>0</v>
      </c>
      <c r="G178" s="144">
        <f t="shared" si="10"/>
        <v>0</v>
      </c>
      <c r="H178" s="145">
        <f t="shared" si="11"/>
        <v>0</v>
      </c>
      <c r="I178" s="449"/>
      <c r="J178" s="449"/>
    </row>
    <row r="179" spans="1:10" ht="15" customHeight="1" x14ac:dyDescent="0.2">
      <c r="A179" s="240" t="s">
        <v>186</v>
      </c>
      <c r="B179" s="251" t="s">
        <v>170</v>
      </c>
      <c r="C179" s="144">
        <v>0.32</v>
      </c>
      <c r="D179" s="141"/>
      <c r="E179" s="142"/>
      <c r="F179" s="143">
        <v>0</v>
      </c>
      <c r="G179" s="144">
        <f t="shared" si="10"/>
        <v>0</v>
      </c>
      <c r="H179" s="145">
        <f t="shared" si="11"/>
        <v>0</v>
      </c>
      <c r="I179" s="449"/>
      <c r="J179" s="449"/>
    </row>
    <row r="180" spans="1:10" ht="15" customHeight="1" x14ac:dyDescent="0.2">
      <c r="A180" s="240" t="s">
        <v>187</v>
      </c>
      <c r="B180" s="251" t="s">
        <v>188</v>
      </c>
      <c r="C180" s="144">
        <v>1.38</v>
      </c>
      <c r="D180" s="141"/>
      <c r="E180" s="142"/>
      <c r="F180" s="143">
        <v>0</v>
      </c>
      <c r="G180" s="144">
        <f t="shared" si="10"/>
        <v>0</v>
      </c>
      <c r="H180" s="145">
        <f t="shared" si="11"/>
        <v>0</v>
      </c>
      <c r="I180" s="449"/>
      <c r="J180" s="449"/>
    </row>
    <row r="181" spans="1:10" ht="15" customHeight="1" x14ac:dyDescent="0.2">
      <c r="A181" s="240" t="s">
        <v>189</v>
      </c>
      <c r="B181" s="251" t="s">
        <v>174</v>
      </c>
      <c r="C181" s="144">
        <v>1.59</v>
      </c>
      <c r="D181" s="141"/>
      <c r="E181" s="142"/>
      <c r="F181" s="143">
        <v>0</v>
      </c>
      <c r="G181" s="144">
        <f t="shared" si="10"/>
        <v>0</v>
      </c>
      <c r="H181" s="145">
        <f t="shared" si="11"/>
        <v>0</v>
      </c>
      <c r="I181" s="449"/>
      <c r="J181" s="449"/>
    </row>
    <row r="182" spans="1:10" ht="15" customHeight="1" x14ac:dyDescent="0.2">
      <c r="A182" s="240" t="s">
        <v>190</v>
      </c>
      <c r="B182" s="251" t="s">
        <v>176</v>
      </c>
      <c r="C182" s="144">
        <v>0.77</v>
      </c>
      <c r="D182" s="141"/>
      <c r="E182" s="142"/>
      <c r="F182" s="143">
        <v>0</v>
      </c>
      <c r="G182" s="144">
        <f t="shared" si="10"/>
        <v>0</v>
      </c>
      <c r="H182" s="145">
        <f t="shared" si="11"/>
        <v>0</v>
      </c>
      <c r="I182" s="449"/>
      <c r="J182" s="449"/>
    </row>
    <row r="183" spans="1:10" s="121" customFormat="1" ht="15" customHeight="1" x14ac:dyDescent="0.2">
      <c r="A183" s="122"/>
      <c r="C183" s="151"/>
      <c r="D183" s="121" t="s">
        <v>301</v>
      </c>
      <c r="E183" s="152">
        <f>SUM(E161:E182)</f>
        <v>0</v>
      </c>
      <c r="G183" s="153">
        <f>SUM(G161:G182)</f>
        <v>0</v>
      </c>
      <c r="H183" s="158">
        <f>SUM(H161:H182)</f>
        <v>0</v>
      </c>
    </row>
    <row r="184" spans="1:10" s="165" customFormat="1" ht="15" customHeight="1" x14ac:dyDescent="0.2">
      <c r="A184" s="202"/>
      <c r="C184" s="147"/>
      <c r="D184" s="121" t="s">
        <v>352</v>
      </c>
      <c r="G184" s="147"/>
      <c r="H184" s="154">
        <f>MAX(G161:H161)+MAX(G162:H162)+MAX(G163:H163)+MAX(G164:H164)+MAX(G165:H165)+MAX(G166:H166)+MAX(G167:H167)+MAX(G168:H168)+MAX(G169:H169)+MAX(G170:H170)+MAX(G171:H171)+MAX(G173:H173)+MAX(G174:H174)+MAX(G175:H175)+MAX(G176:H176)+MAX(G177:H177)+MAX(G178:H178)+MAX(G179:H179)+MAX(G180:H180)+MAX(G181:H181)+MAX(G182:H182)</f>
        <v>0</v>
      </c>
    </row>
    <row r="185" spans="1:10" s="165" customFormat="1" ht="15" customHeight="1" x14ac:dyDescent="0.2">
      <c r="A185" s="202"/>
      <c r="B185" s="121"/>
      <c r="C185" s="151"/>
      <c r="G185" s="114"/>
      <c r="H185" s="114"/>
    </row>
    <row r="186" spans="1:10" s="165" customFormat="1" ht="15" customHeight="1" x14ac:dyDescent="0.25">
      <c r="A186" s="452" t="s">
        <v>191</v>
      </c>
      <c r="B186" s="452"/>
      <c r="C186" s="452"/>
      <c r="G186" s="114"/>
      <c r="H186" s="114"/>
    </row>
    <row r="187" spans="1:10" s="165" customFormat="1" ht="15" customHeight="1" x14ac:dyDescent="0.2">
      <c r="A187" s="202"/>
      <c r="C187" s="255"/>
      <c r="G187" s="114"/>
      <c r="H187" s="114"/>
    </row>
    <row r="188" spans="1:10" s="165" customFormat="1" ht="15" customHeight="1" x14ac:dyDescent="0.2">
      <c r="A188" s="121" t="s">
        <v>192</v>
      </c>
      <c r="C188" s="255"/>
      <c r="G188" s="114"/>
      <c r="H188" s="114"/>
    </row>
    <row r="189" spans="1:10" s="165" customFormat="1" ht="15" customHeight="1" x14ac:dyDescent="0.2">
      <c r="A189" s="121" t="s">
        <v>193</v>
      </c>
      <c r="C189" s="255"/>
      <c r="G189" s="114"/>
      <c r="H189" s="114"/>
    </row>
    <row r="190" spans="1:10" s="165" customFormat="1" ht="15" customHeight="1" x14ac:dyDescent="0.2">
      <c r="A190" s="121" t="s">
        <v>363</v>
      </c>
      <c r="C190" s="255"/>
      <c r="G190" s="114"/>
      <c r="H190" s="114"/>
    </row>
    <row r="191" spans="1:10" s="165" customFormat="1" ht="15" customHeight="1" x14ac:dyDescent="0.2">
      <c r="A191" s="121" t="s">
        <v>364</v>
      </c>
      <c r="C191" s="255"/>
      <c r="G191" s="114"/>
      <c r="H191" s="114"/>
    </row>
    <row r="192" spans="1:10" s="165" customFormat="1" ht="15" customHeight="1" x14ac:dyDescent="0.2">
      <c r="A192" s="121" t="s">
        <v>365</v>
      </c>
      <c r="C192" s="147"/>
      <c r="G192" s="114"/>
      <c r="H192" s="114"/>
    </row>
    <row r="193" spans="1:46" s="165" customFormat="1" ht="15" customHeight="1" x14ac:dyDescent="0.25">
      <c r="A193" s="121" t="s">
        <v>343</v>
      </c>
      <c r="B193" s="198"/>
      <c r="C193" s="147"/>
      <c r="G193" s="114"/>
      <c r="H193" s="114"/>
    </row>
    <row r="194" spans="1:46" s="165" customFormat="1" ht="15" customHeight="1" x14ac:dyDescent="0.2">
      <c r="A194" s="451" t="s">
        <v>344</v>
      </c>
      <c r="B194" s="451"/>
      <c r="C194" s="147"/>
      <c r="G194" s="114"/>
      <c r="H194" s="114"/>
    </row>
    <row r="195" spans="1:46" s="165" customFormat="1" ht="15" customHeight="1" x14ac:dyDescent="0.25">
      <c r="A195" s="122" t="s">
        <v>345</v>
      </c>
      <c r="B195" s="198"/>
      <c r="C195" s="147"/>
      <c r="G195" s="114"/>
      <c r="H195" s="114"/>
    </row>
    <row r="196" spans="1:46" s="165" customFormat="1" ht="15" customHeight="1" x14ac:dyDescent="0.25">
      <c r="A196" s="121"/>
      <c r="B196" s="198"/>
      <c r="C196" s="147"/>
      <c r="G196" s="114"/>
      <c r="H196" s="114"/>
    </row>
    <row r="197" spans="1:46" s="250" customFormat="1" ht="15" customHeight="1" x14ac:dyDescent="0.2">
      <c r="A197" s="253" t="s">
        <v>28</v>
      </c>
      <c r="B197" s="251"/>
      <c r="C197" s="156" t="s">
        <v>346</v>
      </c>
      <c r="D197" s="251" t="s">
        <v>347</v>
      </c>
      <c r="E197" s="157" t="s">
        <v>348</v>
      </c>
      <c r="F197" s="252" t="s">
        <v>349</v>
      </c>
      <c r="G197" s="157" t="s">
        <v>350</v>
      </c>
      <c r="H197" s="157" t="s">
        <v>347</v>
      </c>
      <c r="I197" s="448" t="s">
        <v>351</v>
      </c>
      <c r="J197" s="448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  <c r="Z197" s="165"/>
      <c r="AA197" s="165"/>
      <c r="AB197" s="165"/>
      <c r="AC197" s="165"/>
      <c r="AD197" s="165"/>
      <c r="AE197" s="165"/>
      <c r="AF197" s="165"/>
      <c r="AG197" s="165"/>
      <c r="AH197" s="165"/>
      <c r="AI197" s="165"/>
      <c r="AJ197" s="165"/>
      <c r="AK197" s="165"/>
      <c r="AL197" s="165"/>
      <c r="AM197" s="165"/>
      <c r="AN197" s="165"/>
      <c r="AO197" s="165"/>
      <c r="AP197" s="165"/>
      <c r="AQ197" s="165"/>
      <c r="AR197" s="165"/>
      <c r="AS197" s="165"/>
      <c r="AT197" s="165"/>
    </row>
    <row r="198" spans="1:46" ht="15" customHeight="1" x14ac:dyDescent="0.2">
      <c r="A198" s="240" t="s">
        <v>194</v>
      </c>
      <c r="B198" s="251" t="s">
        <v>195</v>
      </c>
      <c r="C198" s="144">
        <v>0.3</v>
      </c>
      <c r="D198" s="141"/>
      <c r="E198" s="142"/>
      <c r="F198" s="143">
        <v>0</v>
      </c>
      <c r="G198" s="144">
        <f t="shared" ref="G198:G208" si="12">(C198*E198)+(F198*(C198*E198))</f>
        <v>0</v>
      </c>
      <c r="H198" s="145">
        <f t="shared" ref="H198:H208" si="13">(D198*E198)+(F198*(D198*E198))</f>
        <v>0</v>
      </c>
      <c r="I198" s="449"/>
      <c r="J198" s="449"/>
    </row>
    <row r="199" spans="1:46" ht="15" customHeight="1" x14ac:dyDescent="0.2">
      <c r="A199" s="240" t="s">
        <v>196</v>
      </c>
      <c r="B199" s="251" t="s">
        <v>161</v>
      </c>
      <c r="C199" s="144">
        <v>0.3</v>
      </c>
      <c r="D199" s="141"/>
      <c r="E199" s="142"/>
      <c r="F199" s="143">
        <v>0</v>
      </c>
      <c r="G199" s="144">
        <f t="shared" si="12"/>
        <v>0</v>
      </c>
      <c r="H199" s="145">
        <f t="shared" si="13"/>
        <v>0</v>
      </c>
      <c r="I199" s="449"/>
      <c r="J199" s="449"/>
    </row>
    <row r="200" spans="1:46" ht="15" customHeight="1" x14ac:dyDescent="0.2">
      <c r="A200" s="240" t="s">
        <v>197</v>
      </c>
      <c r="B200" s="251" t="s">
        <v>103</v>
      </c>
      <c r="C200" s="144">
        <v>0.81</v>
      </c>
      <c r="D200" s="141"/>
      <c r="E200" s="142"/>
      <c r="F200" s="143">
        <v>0</v>
      </c>
      <c r="G200" s="144">
        <f t="shared" si="12"/>
        <v>0</v>
      </c>
      <c r="H200" s="145">
        <f t="shared" si="13"/>
        <v>0</v>
      </c>
      <c r="I200" s="449"/>
      <c r="J200" s="449"/>
    </row>
    <row r="201" spans="1:46" ht="15" customHeight="1" x14ac:dyDescent="0.2">
      <c r="A201" s="240" t="s">
        <v>198</v>
      </c>
      <c r="B201" s="251" t="s">
        <v>166</v>
      </c>
      <c r="C201" s="144">
        <v>0.39</v>
      </c>
      <c r="D201" s="141"/>
      <c r="E201" s="142"/>
      <c r="F201" s="143">
        <v>0</v>
      </c>
      <c r="G201" s="144">
        <f t="shared" si="12"/>
        <v>0</v>
      </c>
      <c r="H201" s="145">
        <f t="shared" si="13"/>
        <v>0</v>
      </c>
      <c r="I201" s="449"/>
      <c r="J201" s="449"/>
    </row>
    <row r="202" spans="1:46" ht="15" customHeight="1" x14ac:dyDescent="0.2">
      <c r="A202" s="240" t="s">
        <v>199</v>
      </c>
      <c r="B202" s="251" t="s">
        <v>168</v>
      </c>
      <c r="C202" s="144">
        <v>0.72</v>
      </c>
      <c r="D202" s="141"/>
      <c r="E202" s="142"/>
      <c r="F202" s="143">
        <v>0</v>
      </c>
      <c r="G202" s="144">
        <f t="shared" si="12"/>
        <v>0</v>
      </c>
      <c r="H202" s="145">
        <f t="shared" si="13"/>
        <v>0</v>
      </c>
      <c r="I202" s="449"/>
      <c r="J202" s="449"/>
    </row>
    <row r="203" spans="1:46" ht="15" customHeight="1" x14ac:dyDescent="0.2">
      <c r="A203" s="240" t="s">
        <v>200</v>
      </c>
      <c r="B203" s="251" t="s">
        <v>170</v>
      </c>
      <c r="C203" s="144">
        <v>0.55000000000000004</v>
      </c>
      <c r="D203" s="141"/>
      <c r="E203" s="142"/>
      <c r="F203" s="143">
        <v>0</v>
      </c>
      <c r="G203" s="144">
        <f t="shared" si="12"/>
        <v>0</v>
      </c>
      <c r="H203" s="145">
        <f t="shared" si="13"/>
        <v>0</v>
      </c>
      <c r="I203" s="449"/>
      <c r="J203" s="449"/>
    </row>
    <row r="204" spans="1:46" ht="15" customHeight="1" x14ac:dyDescent="0.2">
      <c r="A204" s="240" t="s">
        <v>201</v>
      </c>
      <c r="B204" s="251" t="s">
        <v>202</v>
      </c>
      <c r="C204" s="144">
        <v>0.9</v>
      </c>
      <c r="D204" s="141"/>
      <c r="E204" s="142"/>
      <c r="F204" s="143">
        <v>0</v>
      </c>
      <c r="G204" s="144">
        <f t="shared" si="12"/>
        <v>0</v>
      </c>
      <c r="H204" s="145">
        <f t="shared" si="13"/>
        <v>0</v>
      </c>
      <c r="I204" s="449"/>
      <c r="J204" s="449"/>
    </row>
    <row r="205" spans="1:46" ht="15" customHeight="1" x14ac:dyDescent="0.2">
      <c r="A205" s="240" t="s">
        <v>203</v>
      </c>
      <c r="B205" s="251" t="s">
        <v>174</v>
      </c>
      <c r="C205" s="144">
        <v>1.1299999999999999</v>
      </c>
      <c r="D205" s="141"/>
      <c r="E205" s="142"/>
      <c r="F205" s="143">
        <v>0</v>
      </c>
      <c r="G205" s="144">
        <f t="shared" si="12"/>
        <v>0</v>
      </c>
      <c r="H205" s="145">
        <f t="shared" si="13"/>
        <v>0</v>
      </c>
      <c r="I205" s="449"/>
      <c r="J205" s="449"/>
    </row>
    <row r="206" spans="1:46" ht="15" customHeight="1" x14ac:dyDescent="0.2">
      <c r="A206" s="240" t="s">
        <v>204</v>
      </c>
      <c r="B206" s="251" t="s">
        <v>205</v>
      </c>
      <c r="C206" s="144">
        <v>0.55000000000000004</v>
      </c>
      <c r="D206" s="141"/>
      <c r="E206" s="142"/>
      <c r="F206" s="143">
        <v>0</v>
      </c>
      <c r="G206" s="144">
        <f t="shared" si="12"/>
        <v>0</v>
      </c>
      <c r="H206" s="145">
        <f t="shared" si="13"/>
        <v>0</v>
      </c>
      <c r="I206" s="449"/>
      <c r="J206" s="449"/>
    </row>
    <row r="207" spans="1:46" ht="15" customHeight="1" x14ac:dyDescent="0.2">
      <c r="A207" s="240" t="s">
        <v>206</v>
      </c>
      <c r="B207" s="251" t="s">
        <v>178</v>
      </c>
      <c r="C207" s="144">
        <v>0.48</v>
      </c>
      <c r="D207" s="141"/>
      <c r="E207" s="142"/>
      <c r="F207" s="143">
        <v>0</v>
      </c>
      <c r="G207" s="144">
        <f t="shared" si="12"/>
        <v>0</v>
      </c>
      <c r="H207" s="145">
        <f t="shared" si="13"/>
        <v>0</v>
      </c>
      <c r="I207" s="449"/>
      <c r="J207" s="449"/>
    </row>
    <row r="208" spans="1:46" ht="15" customHeight="1" x14ac:dyDescent="0.2">
      <c r="A208" s="202" t="s">
        <v>404</v>
      </c>
      <c r="B208" s="165" t="s">
        <v>405</v>
      </c>
      <c r="C208" s="420">
        <v>0.3</v>
      </c>
      <c r="D208" s="421"/>
      <c r="E208" s="351"/>
      <c r="F208" s="282">
        <v>0</v>
      </c>
      <c r="G208" s="162">
        <f t="shared" si="12"/>
        <v>0</v>
      </c>
      <c r="H208" s="145">
        <f t="shared" si="13"/>
        <v>0</v>
      </c>
    </row>
    <row r="209" spans="1:46" s="121" customFormat="1" ht="15" customHeight="1" x14ac:dyDescent="0.2">
      <c r="A209" s="122"/>
      <c r="C209" s="151"/>
      <c r="D209" s="121" t="s">
        <v>301</v>
      </c>
      <c r="E209" s="152">
        <f>SUM(E198:E207)</f>
        <v>0</v>
      </c>
      <c r="G209" s="153">
        <f>SUM(G198:G208)</f>
        <v>0</v>
      </c>
      <c r="H209" s="163">
        <f>SUM(H198:H208)</f>
        <v>0</v>
      </c>
    </row>
    <row r="210" spans="1:46" s="165" customFormat="1" ht="15" customHeight="1" x14ac:dyDescent="0.2">
      <c r="A210" s="202"/>
      <c r="C210" s="147"/>
      <c r="D210" s="121" t="s">
        <v>352</v>
      </c>
      <c r="G210" s="147"/>
      <c r="H210" s="154">
        <f>MAX(G198:H198)+MAX(G199:H199)+MAX(G200:H200)+MAX(G201:H201)+MAX(G202:H202)+MAX(G203:H203)+MAX(G204:H204)+MAX(G205:H205)+MAX(G206:H206)+MAX(G207:H207)</f>
        <v>0</v>
      </c>
    </row>
    <row r="211" spans="1:46" s="165" customFormat="1" ht="15" customHeight="1" x14ac:dyDescent="0.2">
      <c r="A211" s="202"/>
      <c r="C211" s="147"/>
      <c r="G211" s="114"/>
      <c r="H211" s="114"/>
    </row>
    <row r="212" spans="1:46" s="165" customFormat="1" ht="15" customHeight="1" x14ac:dyDescent="0.25">
      <c r="A212" s="452" t="s">
        <v>207</v>
      </c>
      <c r="B212" s="452"/>
      <c r="C212" s="452"/>
      <c r="G212" s="114"/>
      <c r="H212" s="114"/>
    </row>
    <row r="213" spans="1:46" s="165" customFormat="1" ht="15" customHeight="1" x14ac:dyDescent="0.2">
      <c r="A213" s="202"/>
      <c r="C213" s="255"/>
      <c r="G213" s="114"/>
      <c r="H213" s="114"/>
    </row>
    <row r="214" spans="1:46" s="165" customFormat="1" ht="15" customHeight="1" x14ac:dyDescent="0.2">
      <c r="A214" s="121" t="s">
        <v>410</v>
      </c>
      <c r="C214" s="147"/>
      <c r="G214" s="114"/>
      <c r="H214" s="114"/>
    </row>
    <row r="215" spans="1:46" s="165" customFormat="1" ht="15" customHeight="1" x14ac:dyDescent="0.2">
      <c r="A215" s="121" t="s">
        <v>342</v>
      </c>
      <c r="C215" s="147"/>
      <c r="G215" s="114"/>
      <c r="H215" s="114"/>
    </row>
    <row r="216" spans="1:46" s="165" customFormat="1" ht="15" customHeight="1" x14ac:dyDescent="0.2">
      <c r="A216" s="121" t="s">
        <v>343</v>
      </c>
      <c r="C216" s="147"/>
      <c r="G216" s="114"/>
      <c r="H216" s="114"/>
    </row>
    <row r="217" spans="1:46" s="165" customFormat="1" ht="15" customHeight="1" x14ac:dyDescent="0.2">
      <c r="A217" s="122" t="s">
        <v>412</v>
      </c>
      <c r="C217" s="147"/>
      <c r="D217" s="260"/>
      <c r="G217" s="114"/>
      <c r="H217" s="114"/>
    </row>
    <row r="218" spans="1:46" s="250" customFormat="1" ht="15" customHeight="1" x14ac:dyDescent="0.2">
      <c r="A218" s="253" t="s">
        <v>28</v>
      </c>
      <c r="B218" s="251"/>
      <c r="C218" s="156" t="s">
        <v>346</v>
      </c>
      <c r="D218" s="251" t="s">
        <v>347</v>
      </c>
      <c r="E218" s="157" t="s">
        <v>348</v>
      </c>
      <c r="F218" s="252" t="s">
        <v>349</v>
      </c>
      <c r="G218" s="157" t="s">
        <v>350</v>
      </c>
      <c r="H218" s="157" t="s">
        <v>347</v>
      </c>
      <c r="I218" s="448" t="s">
        <v>351</v>
      </c>
      <c r="J218" s="448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  <c r="AA218" s="165"/>
      <c r="AB218" s="165"/>
      <c r="AC218" s="165"/>
      <c r="AD218" s="165"/>
      <c r="AE218" s="165"/>
      <c r="AF218" s="165"/>
      <c r="AG218" s="165"/>
      <c r="AH218" s="165"/>
      <c r="AI218" s="165"/>
      <c r="AJ218" s="165"/>
      <c r="AK218" s="165"/>
      <c r="AL218" s="165"/>
      <c r="AM218" s="165"/>
      <c r="AN218" s="165"/>
      <c r="AO218" s="165"/>
      <c r="AP218" s="165"/>
      <c r="AQ218" s="165"/>
      <c r="AR218" s="165"/>
      <c r="AS218" s="165"/>
      <c r="AT218" s="165"/>
    </row>
    <row r="219" spans="1:46" ht="15" customHeight="1" x14ac:dyDescent="0.2">
      <c r="A219" s="240" t="s">
        <v>208</v>
      </c>
      <c r="B219" s="251" t="s">
        <v>103</v>
      </c>
      <c r="C219" s="144">
        <v>0.72</v>
      </c>
      <c r="D219" s="141"/>
      <c r="E219" s="142"/>
      <c r="F219" s="143">
        <v>0</v>
      </c>
      <c r="G219" s="144">
        <f>(C219*E219)+(F219*(C219*E219))</f>
        <v>0</v>
      </c>
      <c r="H219" s="145">
        <f>(D219*E219)+(F219*(D219*E219))</f>
        <v>0</v>
      </c>
      <c r="I219" s="449"/>
      <c r="J219" s="449"/>
    </row>
    <row r="220" spans="1:46" ht="15" customHeight="1" x14ac:dyDescent="0.2">
      <c r="A220" s="240" t="s">
        <v>209</v>
      </c>
      <c r="B220" s="251" t="s">
        <v>109</v>
      </c>
      <c r="C220" s="144">
        <v>0.72</v>
      </c>
      <c r="D220" s="141"/>
      <c r="E220" s="142"/>
      <c r="F220" s="143">
        <v>0</v>
      </c>
      <c r="G220" s="144">
        <f>(C220*E220)+(F220*(C220*E220))</f>
        <v>0</v>
      </c>
      <c r="H220" s="145">
        <f>(D220*E220)+(F220*(D220*E220))</f>
        <v>0</v>
      </c>
      <c r="I220" s="449"/>
      <c r="J220" s="449"/>
    </row>
    <row r="221" spans="1:46" ht="15" customHeight="1" x14ac:dyDescent="0.2">
      <c r="A221" s="375" t="s">
        <v>210</v>
      </c>
      <c r="B221" s="364" t="s">
        <v>120</v>
      </c>
      <c r="C221" s="144">
        <v>0.72</v>
      </c>
      <c r="D221" s="141"/>
      <c r="E221" s="142"/>
      <c r="F221" s="143">
        <v>0</v>
      </c>
      <c r="G221" s="144">
        <f>(C221*E221)+(F221*(C221*E221))</f>
        <v>0</v>
      </c>
      <c r="H221" s="145">
        <f>(D221*E221)+(F221*(D221*E221))</f>
        <v>0</v>
      </c>
      <c r="I221" s="449"/>
      <c r="J221" s="449"/>
    </row>
    <row r="222" spans="1:46" ht="15" customHeight="1" x14ac:dyDescent="0.2">
      <c r="A222" s="238" t="s">
        <v>406</v>
      </c>
      <c r="B222" s="239" t="s">
        <v>407</v>
      </c>
      <c r="C222" s="376">
        <v>0.25</v>
      </c>
      <c r="D222" s="141"/>
      <c r="E222" s="351"/>
      <c r="F222" s="143">
        <v>0</v>
      </c>
      <c r="G222" s="144">
        <f>(C222*E222)+(F222*(C222*E222))</f>
        <v>0</v>
      </c>
      <c r="H222" s="145">
        <f>(D222*E222)+(F222*(D222*E222))</f>
        <v>0</v>
      </c>
      <c r="I222" s="449"/>
      <c r="J222" s="449"/>
    </row>
    <row r="223" spans="1:46" s="121" customFormat="1" ht="15" customHeight="1" x14ac:dyDescent="0.2">
      <c r="A223" s="122"/>
      <c r="C223" s="151"/>
      <c r="D223" s="121" t="s">
        <v>301</v>
      </c>
      <c r="E223" s="152">
        <f>SUM(E219:E221)</f>
        <v>0</v>
      </c>
      <c r="G223" s="153">
        <f>SUM(G219:G221)</f>
        <v>0</v>
      </c>
      <c r="H223" s="163">
        <f>SUM(H219:H221)</f>
        <v>0</v>
      </c>
    </row>
    <row r="224" spans="1:46" s="165" customFormat="1" ht="15" customHeight="1" x14ac:dyDescent="0.2">
      <c r="A224" s="202"/>
      <c r="C224" s="147"/>
      <c r="D224" s="121" t="s">
        <v>352</v>
      </c>
      <c r="G224" s="147"/>
      <c r="H224" s="154">
        <f>MAX(G219:H219)+MAX(G220:H220)+MAX(G221:H221)</f>
        <v>0</v>
      </c>
    </row>
    <row r="225" spans="1:46" s="165" customFormat="1" ht="15" customHeight="1" x14ac:dyDescent="0.2">
      <c r="A225" s="202"/>
      <c r="C225" s="147"/>
      <c r="G225" s="114"/>
      <c r="H225" s="114"/>
    </row>
    <row r="226" spans="1:46" s="165" customFormat="1" ht="15" customHeight="1" x14ac:dyDescent="0.25">
      <c r="A226" s="452" t="s">
        <v>211</v>
      </c>
      <c r="B226" s="452"/>
      <c r="C226" s="452"/>
      <c r="G226" s="114"/>
      <c r="H226" s="114"/>
    </row>
    <row r="227" spans="1:46" s="165" customFormat="1" ht="15" customHeight="1" x14ac:dyDescent="0.2">
      <c r="A227" s="202"/>
      <c r="B227" s="121"/>
      <c r="C227" s="147"/>
      <c r="G227" s="114"/>
      <c r="H227" s="114"/>
    </row>
    <row r="228" spans="1:46" s="165" customFormat="1" ht="15" customHeight="1" x14ac:dyDescent="0.2">
      <c r="A228" s="121" t="s">
        <v>212</v>
      </c>
      <c r="C228" s="147"/>
      <c r="G228" s="114"/>
      <c r="H228" s="114"/>
    </row>
    <row r="229" spans="1:46" s="165" customFormat="1" ht="15" customHeight="1" x14ac:dyDescent="0.2">
      <c r="A229" s="121" t="s">
        <v>213</v>
      </c>
      <c r="C229" s="147"/>
      <c r="G229" s="114"/>
      <c r="H229" s="114"/>
    </row>
    <row r="230" spans="1:46" s="165" customFormat="1" ht="15" customHeight="1" x14ac:dyDescent="0.2">
      <c r="A230" s="121" t="s">
        <v>214</v>
      </c>
      <c r="C230" s="147"/>
      <c r="G230" s="114"/>
      <c r="H230" s="114"/>
    </row>
    <row r="231" spans="1:46" s="165" customFormat="1" ht="15" customHeight="1" x14ac:dyDescent="0.2">
      <c r="A231" s="121" t="s">
        <v>343</v>
      </c>
      <c r="C231" s="147"/>
      <c r="G231" s="114"/>
      <c r="H231" s="114"/>
    </row>
    <row r="232" spans="1:46" s="165" customFormat="1" ht="15" customHeight="1" x14ac:dyDescent="0.2">
      <c r="A232" s="451" t="s">
        <v>344</v>
      </c>
      <c r="B232" s="451"/>
      <c r="C232" s="147"/>
      <c r="G232" s="114"/>
      <c r="H232" s="114"/>
    </row>
    <row r="233" spans="1:46" s="165" customFormat="1" ht="15" customHeight="1" x14ac:dyDescent="0.2">
      <c r="A233" s="122" t="s">
        <v>345</v>
      </c>
      <c r="C233" s="147"/>
      <c r="G233" s="114"/>
      <c r="H233" s="114"/>
    </row>
    <row r="234" spans="1:46" s="165" customFormat="1" ht="15" customHeight="1" x14ac:dyDescent="0.2">
      <c r="A234" s="121"/>
      <c r="C234" s="147"/>
      <c r="G234" s="114"/>
      <c r="H234" s="114"/>
    </row>
    <row r="235" spans="1:46" s="250" customFormat="1" ht="15" customHeight="1" x14ac:dyDescent="0.2">
      <c r="A235" s="253" t="s">
        <v>28</v>
      </c>
      <c r="B235" s="251"/>
      <c r="C235" s="156" t="s">
        <v>346</v>
      </c>
      <c r="D235" s="251" t="s">
        <v>347</v>
      </c>
      <c r="E235" s="157" t="s">
        <v>348</v>
      </c>
      <c r="F235" s="252" t="s">
        <v>349</v>
      </c>
      <c r="G235" s="157" t="s">
        <v>350</v>
      </c>
      <c r="H235" s="157" t="s">
        <v>347</v>
      </c>
      <c r="I235" s="448" t="s">
        <v>351</v>
      </c>
      <c r="J235" s="448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  <c r="Z235" s="165"/>
      <c r="AA235" s="165"/>
      <c r="AB235" s="165"/>
      <c r="AC235" s="165"/>
      <c r="AD235" s="165"/>
      <c r="AE235" s="165"/>
      <c r="AF235" s="165"/>
      <c r="AG235" s="165"/>
      <c r="AH235" s="165"/>
      <c r="AI235" s="165"/>
      <c r="AJ235" s="165"/>
      <c r="AK235" s="165"/>
      <c r="AL235" s="165"/>
      <c r="AM235" s="165"/>
      <c r="AN235" s="165"/>
      <c r="AO235" s="165"/>
      <c r="AP235" s="165"/>
      <c r="AQ235" s="165"/>
      <c r="AR235" s="165"/>
      <c r="AS235" s="165"/>
      <c r="AT235" s="165"/>
    </row>
    <row r="236" spans="1:46" ht="15" customHeight="1" x14ac:dyDescent="0.2">
      <c r="A236" s="240" t="s">
        <v>215</v>
      </c>
      <c r="B236" s="251" t="s">
        <v>216</v>
      </c>
      <c r="C236" s="144">
        <v>0.79</v>
      </c>
      <c r="D236" s="141"/>
      <c r="E236" s="142"/>
      <c r="F236" s="143">
        <v>0</v>
      </c>
      <c r="G236" s="144">
        <f>(C236*E236)+(F236*(C236*E236))</f>
        <v>0</v>
      </c>
      <c r="H236" s="145">
        <f>(D236*E236)+(F236*(D236*E236))</f>
        <v>0</v>
      </c>
      <c r="I236" s="449"/>
      <c r="J236" s="449"/>
    </row>
    <row r="237" spans="1:46" ht="15" customHeight="1" x14ac:dyDescent="0.2">
      <c r="A237" s="240" t="s">
        <v>217</v>
      </c>
      <c r="B237" s="251" t="s">
        <v>218</v>
      </c>
      <c r="C237" s="144">
        <v>0.61</v>
      </c>
      <c r="D237" s="141"/>
      <c r="E237" s="142"/>
      <c r="F237" s="143">
        <v>0</v>
      </c>
      <c r="G237" s="144">
        <f>(C237*E237)+(F237*(C237*E237))</f>
        <v>0</v>
      </c>
      <c r="H237" s="145">
        <f>(D237*E237)+(F237*(D237*E237))</f>
        <v>0</v>
      </c>
      <c r="I237" s="449"/>
      <c r="J237" s="449"/>
    </row>
    <row r="238" spans="1:46" ht="15" customHeight="1" x14ac:dyDescent="0.2">
      <c r="A238" s="240" t="s">
        <v>219</v>
      </c>
      <c r="B238" s="251" t="s">
        <v>220</v>
      </c>
      <c r="C238" s="144">
        <v>0.61</v>
      </c>
      <c r="D238" s="141"/>
      <c r="E238" s="142"/>
      <c r="F238" s="143">
        <v>0</v>
      </c>
      <c r="G238" s="144">
        <f>(C238*E238)+(F238*(C238*E238))</f>
        <v>0</v>
      </c>
      <c r="H238" s="145">
        <f>(D238*E238)+(F238*(D238*E238))</f>
        <v>0</v>
      </c>
      <c r="I238" s="449"/>
      <c r="J238" s="449"/>
    </row>
    <row r="239" spans="1:46" ht="15" customHeight="1" x14ac:dyDescent="0.2">
      <c r="A239" s="240" t="s">
        <v>221</v>
      </c>
      <c r="B239" s="251" t="s">
        <v>222</v>
      </c>
      <c r="C239" s="144">
        <v>0.69</v>
      </c>
      <c r="D239" s="141"/>
      <c r="E239" s="142"/>
      <c r="F239" s="143">
        <v>0</v>
      </c>
      <c r="G239" s="144">
        <f>(C239*E239)+(F239*(C239*E239))</f>
        <v>0</v>
      </c>
      <c r="H239" s="145">
        <f>(D239*E239)+(F239*(D239*E239))</f>
        <v>0</v>
      </c>
      <c r="I239" s="449"/>
      <c r="J239" s="449"/>
    </row>
    <row r="240" spans="1:46" ht="15" customHeight="1" x14ac:dyDescent="0.2">
      <c r="A240" s="240" t="s">
        <v>223</v>
      </c>
      <c r="B240" s="251" t="s">
        <v>366</v>
      </c>
      <c r="C240" s="144">
        <v>0.84</v>
      </c>
      <c r="D240" s="141"/>
      <c r="E240" s="142"/>
      <c r="F240" s="143">
        <v>0</v>
      </c>
      <c r="G240" s="144">
        <f>(C240*E240)+(F240*(C240*E240))</f>
        <v>0</v>
      </c>
      <c r="H240" s="145">
        <f>(D240*E240)+(F240*(D240*E240))</f>
        <v>0</v>
      </c>
      <c r="I240" s="449"/>
      <c r="J240" s="449"/>
    </row>
    <row r="241" spans="1:46" s="121" customFormat="1" ht="15" customHeight="1" x14ac:dyDescent="0.2">
      <c r="A241" s="164"/>
      <c r="C241" s="151"/>
      <c r="D241" s="121" t="s">
        <v>301</v>
      </c>
      <c r="E241" s="152">
        <f>SUM(E236:E240)</f>
        <v>0</v>
      </c>
      <c r="G241" s="153">
        <f>SUM(G236:G240)</f>
        <v>0</v>
      </c>
      <c r="H241" s="158">
        <f>SUM(H236:H240)</f>
        <v>0</v>
      </c>
    </row>
    <row r="242" spans="1:46" s="165" customFormat="1" ht="14.25" customHeight="1" x14ac:dyDescent="0.2">
      <c r="A242" s="194"/>
      <c r="C242" s="151"/>
      <c r="D242" s="121" t="s">
        <v>352</v>
      </c>
      <c r="G242" s="147"/>
      <c r="H242" s="154">
        <f>MAX(G236:H236)+MAX(G237:H237)+MAX(G238:H238)+MAX(G239:H239)+MAX(G240:H240)</f>
        <v>0</v>
      </c>
    </row>
    <row r="243" spans="1:46" s="165" customFormat="1" ht="15" customHeight="1" x14ac:dyDescent="0.2">
      <c r="A243" s="202"/>
      <c r="C243" s="147"/>
      <c r="F243" s="114"/>
      <c r="G243" s="114"/>
    </row>
    <row r="244" spans="1:46" s="165" customFormat="1" ht="15" customHeight="1" x14ac:dyDescent="0.2">
      <c r="A244" s="121" t="s">
        <v>224</v>
      </c>
      <c r="C244" s="147"/>
      <c r="G244" s="114"/>
      <c r="H244" s="114"/>
    </row>
    <row r="245" spans="1:46" s="165" customFormat="1" ht="15" customHeight="1" x14ac:dyDescent="0.2">
      <c r="A245" s="121" t="s">
        <v>343</v>
      </c>
      <c r="C245" s="147"/>
      <c r="G245" s="114"/>
      <c r="H245" s="114"/>
    </row>
    <row r="246" spans="1:46" s="165" customFormat="1" ht="15" customHeight="1" x14ac:dyDescent="0.2">
      <c r="A246" s="451" t="s">
        <v>344</v>
      </c>
      <c r="B246" s="451"/>
      <c r="C246" s="147"/>
      <c r="G246" s="114"/>
      <c r="H246" s="114"/>
    </row>
    <row r="247" spans="1:46" s="165" customFormat="1" ht="15" customHeight="1" x14ac:dyDescent="0.2">
      <c r="A247" s="122" t="s">
        <v>345</v>
      </c>
      <c r="C247" s="147"/>
      <c r="G247" s="114"/>
      <c r="H247" s="114"/>
    </row>
    <row r="248" spans="1:46" s="165" customFormat="1" ht="15" customHeight="1" x14ac:dyDescent="0.2">
      <c r="A248" s="121"/>
      <c r="C248" s="147"/>
      <c r="G248" s="114"/>
      <c r="H248" s="114"/>
    </row>
    <row r="249" spans="1:46" s="250" customFormat="1" ht="15" customHeight="1" x14ac:dyDescent="0.2">
      <c r="A249" s="253" t="s">
        <v>28</v>
      </c>
      <c r="B249" s="251"/>
      <c r="C249" s="156" t="s">
        <v>346</v>
      </c>
      <c r="D249" s="251" t="s">
        <v>347</v>
      </c>
      <c r="E249" s="157" t="s">
        <v>348</v>
      </c>
      <c r="F249" s="252" t="s">
        <v>349</v>
      </c>
      <c r="G249" s="157" t="s">
        <v>350</v>
      </c>
      <c r="H249" s="157" t="s">
        <v>347</v>
      </c>
      <c r="I249" s="448" t="s">
        <v>351</v>
      </c>
      <c r="J249" s="448"/>
      <c r="K249" s="165"/>
      <c r="L249" s="165"/>
      <c r="M249" s="165"/>
      <c r="N249" s="165"/>
      <c r="O249" s="165"/>
      <c r="P249" s="165"/>
      <c r="Q249" s="165"/>
      <c r="R249" s="165"/>
      <c r="S249" s="165"/>
      <c r="T249" s="165"/>
      <c r="U249" s="165"/>
      <c r="V249" s="165"/>
      <c r="W249" s="165"/>
      <c r="X249" s="165"/>
      <c r="Y249" s="165"/>
      <c r="Z249" s="165"/>
      <c r="AA249" s="165"/>
      <c r="AB249" s="165"/>
      <c r="AC249" s="165"/>
      <c r="AD249" s="165"/>
      <c r="AE249" s="165"/>
      <c r="AF249" s="165"/>
      <c r="AG249" s="165"/>
      <c r="AH249" s="165"/>
      <c r="AI249" s="165"/>
      <c r="AJ249" s="165"/>
      <c r="AK249" s="165"/>
      <c r="AL249" s="165"/>
      <c r="AM249" s="165"/>
      <c r="AN249" s="165"/>
      <c r="AO249" s="165"/>
      <c r="AP249" s="165"/>
      <c r="AQ249" s="165"/>
      <c r="AR249" s="165"/>
      <c r="AS249" s="165"/>
      <c r="AT249" s="165"/>
    </row>
    <row r="250" spans="1:46" ht="15" customHeight="1" x14ac:dyDescent="0.2">
      <c r="A250" s="240" t="s">
        <v>225</v>
      </c>
      <c r="B250" s="251" t="s">
        <v>226</v>
      </c>
      <c r="C250" s="144">
        <v>0.96</v>
      </c>
      <c r="D250" s="141"/>
      <c r="E250" s="142"/>
      <c r="F250" s="143">
        <v>0</v>
      </c>
      <c r="G250" s="144">
        <f>(C250*E250)+(F250*(C250*E250))</f>
        <v>0</v>
      </c>
      <c r="H250" s="145">
        <f>(D250*E250)+(F250*(D250*E250))</f>
        <v>0</v>
      </c>
      <c r="I250" s="449"/>
      <c r="J250" s="449"/>
    </row>
    <row r="251" spans="1:46" ht="15" customHeight="1" x14ac:dyDescent="0.2">
      <c r="A251" s="240" t="s">
        <v>227</v>
      </c>
      <c r="B251" s="251" t="s">
        <v>228</v>
      </c>
      <c r="C251" s="144">
        <v>0.96</v>
      </c>
      <c r="D251" s="141"/>
      <c r="E251" s="142"/>
      <c r="F251" s="143">
        <v>0</v>
      </c>
      <c r="G251" s="144">
        <f>(C251*E251)+(F251*(C251*E251))</f>
        <v>0</v>
      </c>
      <c r="H251" s="145">
        <f>(D251*E251)+(F251*(D251*E251))</f>
        <v>0</v>
      </c>
      <c r="I251" s="449"/>
      <c r="J251" s="449"/>
    </row>
    <row r="252" spans="1:46" s="121" customFormat="1" ht="15" customHeight="1" x14ac:dyDescent="0.2">
      <c r="A252" s="164"/>
      <c r="C252" s="151"/>
      <c r="D252" s="121" t="s">
        <v>301</v>
      </c>
      <c r="E252" s="152">
        <f>SUM(E250:E251)</f>
        <v>0</v>
      </c>
      <c r="G252" s="153">
        <f>SUM(G250:G251)</f>
        <v>0</v>
      </c>
      <c r="H252" s="158">
        <f>SUM(H250:H251)</f>
        <v>0</v>
      </c>
    </row>
    <row r="253" spans="1:46" s="121" customFormat="1" ht="15" customHeight="1" x14ac:dyDescent="0.2">
      <c r="A253" s="164"/>
      <c r="C253" s="151"/>
      <c r="D253" s="121" t="s">
        <v>352</v>
      </c>
      <c r="G253" s="151"/>
      <c r="H253" s="154">
        <f>MAX(G250:H250)+MAX(G251:H251)</f>
        <v>0</v>
      </c>
    </row>
    <row r="254" spans="1:46" s="165" customFormat="1" ht="15" customHeight="1" x14ac:dyDescent="0.2">
      <c r="A254" s="194"/>
      <c r="C254" s="151"/>
      <c r="G254" s="147"/>
      <c r="H254" s="147"/>
    </row>
    <row r="255" spans="1:46" s="165" customFormat="1" ht="15" customHeight="1" x14ac:dyDescent="0.2">
      <c r="A255" s="121" t="s">
        <v>229</v>
      </c>
      <c r="C255" s="147"/>
      <c r="G255" s="114"/>
      <c r="H255" s="114"/>
    </row>
    <row r="256" spans="1:46" s="165" customFormat="1" ht="15" customHeight="1" x14ac:dyDescent="0.2">
      <c r="A256" s="121" t="s">
        <v>343</v>
      </c>
      <c r="C256" s="147"/>
      <c r="G256" s="114"/>
      <c r="H256" s="114"/>
    </row>
    <row r="257" spans="1:46" s="165" customFormat="1" ht="15" customHeight="1" x14ac:dyDescent="0.2">
      <c r="A257" s="121"/>
      <c r="C257" s="147"/>
      <c r="G257" s="114"/>
      <c r="H257" s="114"/>
    </row>
    <row r="258" spans="1:46" s="250" customFormat="1" ht="15" customHeight="1" x14ac:dyDescent="0.2">
      <c r="A258" s="253" t="s">
        <v>28</v>
      </c>
      <c r="B258" s="251"/>
      <c r="C258" s="159" t="s">
        <v>346</v>
      </c>
      <c r="D258" s="251" t="s">
        <v>347</v>
      </c>
      <c r="E258" s="157" t="s">
        <v>348</v>
      </c>
      <c r="F258" s="252" t="s">
        <v>349</v>
      </c>
      <c r="G258" s="157" t="s">
        <v>350</v>
      </c>
      <c r="H258" s="157" t="s">
        <v>347</v>
      </c>
      <c r="I258" s="448" t="s">
        <v>351</v>
      </c>
      <c r="J258" s="448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  <c r="Z258" s="165"/>
      <c r="AA258" s="165"/>
      <c r="AB258" s="165"/>
      <c r="AC258" s="165"/>
      <c r="AD258" s="165"/>
      <c r="AE258" s="165"/>
      <c r="AF258" s="165"/>
      <c r="AG258" s="165"/>
      <c r="AH258" s="165"/>
      <c r="AI258" s="165"/>
      <c r="AJ258" s="165"/>
      <c r="AK258" s="165"/>
      <c r="AL258" s="165"/>
      <c r="AM258" s="165"/>
      <c r="AN258" s="165"/>
      <c r="AO258" s="165"/>
      <c r="AP258" s="165"/>
      <c r="AQ258" s="165"/>
      <c r="AR258" s="165"/>
      <c r="AS258" s="165"/>
      <c r="AT258" s="165"/>
    </row>
    <row r="259" spans="1:46" ht="15" customHeight="1" x14ac:dyDescent="0.2">
      <c r="A259" s="240" t="s">
        <v>230</v>
      </c>
      <c r="B259" s="251" t="s">
        <v>231</v>
      </c>
      <c r="C259" s="144">
        <v>1.84</v>
      </c>
      <c r="D259" s="141"/>
      <c r="E259" s="142"/>
      <c r="F259" s="143">
        <v>0</v>
      </c>
      <c r="G259" s="144">
        <f>(C259*E259)+(F259*(C259*E259))</f>
        <v>0</v>
      </c>
      <c r="H259" s="145">
        <f>(D259*E259)+(F259*(D259*E259))</f>
        <v>0</v>
      </c>
      <c r="I259" s="449"/>
      <c r="J259" s="449"/>
    </row>
    <row r="260" spans="1:46" ht="15" customHeight="1" x14ac:dyDescent="0.2">
      <c r="A260" s="240" t="s">
        <v>232</v>
      </c>
      <c r="B260" s="251" t="s">
        <v>233</v>
      </c>
      <c r="C260" s="144">
        <v>2.2400000000000002</v>
      </c>
      <c r="D260" s="141"/>
      <c r="E260" s="142"/>
      <c r="F260" s="143">
        <v>0</v>
      </c>
      <c r="G260" s="144">
        <f>(C260*E260)+(F260*(C260*E260))</f>
        <v>0</v>
      </c>
      <c r="H260" s="145">
        <f>(D260*E260)+(F260*(D260*E260))</f>
        <v>0</v>
      </c>
      <c r="I260" s="449"/>
      <c r="J260" s="449"/>
    </row>
    <row r="261" spans="1:46" s="121" customFormat="1" ht="15" customHeight="1" x14ac:dyDescent="0.2">
      <c r="A261" s="164"/>
      <c r="C261" s="151"/>
      <c r="D261" s="121" t="s">
        <v>301</v>
      </c>
      <c r="E261" s="152">
        <f>SUM(E259:E260)</f>
        <v>0</v>
      </c>
      <c r="G261" s="153">
        <f>SUM(G259:G260)</f>
        <v>0</v>
      </c>
      <c r="H261" s="158">
        <f>SUM(H259:H260)</f>
        <v>0</v>
      </c>
    </row>
    <row r="262" spans="1:46" s="165" customFormat="1" ht="15" customHeight="1" x14ac:dyDescent="0.2">
      <c r="A262" s="194"/>
      <c r="C262" s="151"/>
      <c r="D262" s="121" t="s">
        <v>352</v>
      </c>
      <c r="G262" s="147"/>
      <c r="H262" s="154">
        <f>MAX(G259:H259)+MAX(G260:H260)</f>
        <v>0</v>
      </c>
    </row>
    <row r="263" spans="1:46" ht="15" customHeight="1" x14ac:dyDescent="0.2">
      <c r="A263" s="194"/>
      <c r="B263" s="165"/>
      <c r="C263" s="151"/>
      <c r="E263" s="124"/>
      <c r="G263" s="114"/>
      <c r="H263" s="114"/>
    </row>
    <row r="264" spans="1:46" ht="15" customHeight="1" x14ac:dyDescent="0.2">
      <c r="A264" s="258" t="s">
        <v>234</v>
      </c>
      <c r="B264" s="165"/>
      <c r="C264" s="147"/>
      <c r="G264" s="114"/>
      <c r="H264" s="114"/>
    </row>
    <row r="265" spans="1:46" ht="15" customHeight="1" x14ac:dyDescent="0.2">
      <c r="A265" s="121"/>
      <c r="B265" s="165"/>
      <c r="C265" s="147"/>
      <c r="G265" s="114"/>
      <c r="H265" s="114"/>
    </row>
    <row r="266" spans="1:46" ht="15" customHeight="1" x14ac:dyDescent="0.2">
      <c r="A266" s="121" t="s">
        <v>343</v>
      </c>
      <c r="B266" s="165"/>
      <c r="C266" s="147"/>
      <c r="G266" s="114"/>
      <c r="H266" s="114"/>
    </row>
    <row r="267" spans="1:46" s="250" customFormat="1" ht="15" customHeight="1" x14ac:dyDescent="0.2">
      <c r="A267" s="253" t="s">
        <v>28</v>
      </c>
      <c r="B267" s="251"/>
      <c r="C267" s="159" t="s">
        <v>346</v>
      </c>
      <c r="D267" s="251" t="s">
        <v>347</v>
      </c>
      <c r="E267" s="157" t="s">
        <v>348</v>
      </c>
      <c r="F267" s="252" t="s">
        <v>349</v>
      </c>
      <c r="G267" s="157" t="s">
        <v>350</v>
      </c>
      <c r="H267" s="157" t="s">
        <v>347</v>
      </c>
      <c r="I267" s="448" t="s">
        <v>351</v>
      </c>
      <c r="J267" s="448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  <c r="Z267" s="165"/>
      <c r="AA267" s="165"/>
      <c r="AB267" s="165"/>
      <c r="AC267" s="165"/>
      <c r="AD267" s="165"/>
      <c r="AE267" s="165"/>
      <c r="AF267" s="165"/>
      <c r="AG267" s="165"/>
      <c r="AH267" s="165"/>
      <c r="AI267" s="165"/>
      <c r="AJ267" s="165"/>
      <c r="AK267" s="165"/>
      <c r="AL267" s="165"/>
      <c r="AM267" s="165"/>
      <c r="AN267" s="165"/>
      <c r="AO267" s="165"/>
      <c r="AP267" s="165"/>
      <c r="AQ267" s="165"/>
      <c r="AR267" s="165"/>
      <c r="AS267" s="165"/>
      <c r="AT267" s="165"/>
    </row>
    <row r="268" spans="1:46" ht="15" customHeight="1" x14ac:dyDescent="0.2">
      <c r="A268" s="240" t="s">
        <v>235</v>
      </c>
      <c r="B268" s="251" t="s">
        <v>236</v>
      </c>
      <c r="C268" s="144">
        <v>0.78</v>
      </c>
      <c r="D268" s="141"/>
      <c r="E268" s="166"/>
      <c r="F268" s="143">
        <v>0</v>
      </c>
      <c r="G268" s="144">
        <f>(C268*E268)+(F268*(C268*E268))</f>
        <v>0</v>
      </c>
      <c r="H268" s="145">
        <f>(D268*E268)+(F268*(D268*E268))</f>
        <v>0</v>
      </c>
      <c r="I268" s="449"/>
      <c r="J268" s="449"/>
    </row>
    <row r="269" spans="1:46" s="165" customFormat="1" ht="15" customHeight="1" x14ac:dyDescent="0.2">
      <c r="A269" s="194"/>
      <c r="C269" s="147"/>
      <c r="D269" s="121" t="s">
        <v>352</v>
      </c>
      <c r="G269" s="147"/>
      <c r="H269" s="154">
        <f>MAX(G267:H267)</f>
        <v>0</v>
      </c>
    </row>
    <row r="270" spans="1:46" ht="15" customHeight="1" x14ac:dyDescent="0.2">
      <c r="A270" s="155"/>
      <c r="C270" s="131"/>
      <c r="E270" s="124"/>
      <c r="G270" s="126"/>
    </row>
    <row r="271" spans="1:46" ht="15" customHeight="1" x14ac:dyDescent="0.2">
      <c r="A271" s="155"/>
      <c r="B271" s="124"/>
      <c r="C271" s="131"/>
    </row>
    <row r="272" spans="1:46" ht="15" customHeight="1" x14ac:dyDescent="0.2">
      <c r="A272" s="155"/>
      <c r="C272" s="131"/>
      <c r="G272" s="126"/>
    </row>
    <row r="273" spans="1:10" ht="15" customHeight="1" x14ac:dyDescent="0.2">
      <c r="A273" s="155"/>
      <c r="C273" s="131"/>
      <c r="E273" s="124"/>
      <c r="G273" s="126"/>
    </row>
    <row r="274" spans="1:10" ht="15" customHeight="1" x14ac:dyDescent="0.25">
      <c r="A274" s="155"/>
      <c r="B274" s="49" t="s">
        <v>367</v>
      </c>
      <c r="C274" s="131"/>
      <c r="E274" s="124"/>
      <c r="G274" s="126"/>
    </row>
    <row r="275" spans="1:10" s="1" customFormat="1" ht="15" customHeight="1" x14ac:dyDescent="0.25">
      <c r="A275" s="167"/>
      <c r="B275" s="1" t="s">
        <v>368</v>
      </c>
      <c r="C275" s="168" t="s">
        <v>369</v>
      </c>
      <c r="D275" s="129" t="s">
        <v>370</v>
      </c>
      <c r="E275" s="129" t="s">
        <v>371</v>
      </c>
      <c r="G275" s="243"/>
      <c r="H275" s="96"/>
    </row>
    <row r="276" spans="1:10" ht="15" customHeight="1" x14ac:dyDescent="0.2">
      <c r="A276" s="155"/>
      <c r="B276" s="139"/>
      <c r="C276" s="170"/>
      <c r="D276" s="141"/>
      <c r="E276" s="171">
        <f t="shared" ref="E276:E285" si="14">C276*D276</f>
        <v>0</v>
      </c>
      <c r="G276" s="126"/>
      <c r="I276" s="1"/>
      <c r="J276" s="1"/>
    </row>
    <row r="277" spans="1:10" ht="15" customHeight="1" x14ac:dyDescent="0.2">
      <c r="A277" s="155"/>
      <c r="B277" s="139"/>
      <c r="C277" s="170"/>
      <c r="D277" s="141"/>
      <c r="E277" s="171">
        <f t="shared" si="14"/>
        <v>0</v>
      </c>
      <c r="G277" s="126"/>
      <c r="I277" s="1"/>
      <c r="J277" s="1"/>
    </row>
    <row r="278" spans="1:10" ht="15" customHeight="1" x14ac:dyDescent="0.2">
      <c r="A278" s="155"/>
      <c r="B278" s="139"/>
      <c r="C278" s="170"/>
      <c r="D278" s="141"/>
      <c r="E278" s="171">
        <f t="shared" si="14"/>
        <v>0</v>
      </c>
      <c r="G278" s="126"/>
      <c r="I278" s="1"/>
      <c r="J278" s="1"/>
    </row>
    <row r="279" spans="1:10" ht="15" customHeight="1" x14ac:dyDescent="0.2">
      <c r="A279" s="155"/>
      <c r="B279" s="139"/>
      <c r="C279" s="170"/>
      <c r="D279" s="141"/>
      <c r="E279" s="171">
        <f t="shared" si="14"/>
        <v>0</v>
      </c>
      <c r="G279" s="126"/>
      <c r="I279" s="1"/>
      <c r="J279" s="1"/>
    </row>
    <row r="280" spans="1:10" ht="15" customHeight="1" x14ac:dyDescent="0.2">
      <c r="A280" s="155"/>
      <c r="B280" s="139"/>
      <c r="C280" s="170"/>
      <c r="D280" s="141"/>
      <c r="E280" s="171">
        <f t="shared" si="14"/>
        <v>0</v>
      </c>
      <c r="G280" s="126"/>
      <c r="I280" s="1"/>
      <c r="J280" s="1"/>
    </row>
    <row r="281" spans="1:10" ht="15" customHeight="1" x14ac:dyDescent="0.2">
      <c r="A281" s="155"/>
      <c r="B281" s="139"/>
      <c r="C281" s="170"/>
      <c r="D281" s="141"/>
      <c r="E281" s="171">
        <f t="shared" si="14"/>
        <v>0</v>
      </c>
      <c r="G281" s="126"/>
    </row>
    <row r="282" spans="1:10" ht="15" customHeight="1" x14ac:dyDescent="0.2">
      <c r="A282" s="155"/>
      <c r="B282" s="139"/>
      <c r="C282" s="170"/>
      <c r="D282" s="141"/>
      <c r="E282" s="171">
        <f t="shared" si="14"/>
        <v>0</v>
      </c>
      <c r="G282" s="126"/>
    </row>
    <row r="283" spans="1:10" ht="15" customHeight="1" x14ac:dyDescent="0.2">
      <c r="A283" s="155"/>
      <c r="B283" s="139"/>
      <c r="C283" s="170"/>
      <c r="D283" s="141"/>
      <c r="E283" s="171">
        <f t="shared" si="14"/>
        <v>0</v>
      </c>
      <c r="G283" s="126"/>
    </row>
    <row r="284" spans="1:10" ht="15" customHeight="1" x14ac:dyDescent="0.2">
      <c r="A284" s="155"/>
      <c r="B284" s="139"/>
      <c r="C284" s="170"/>
      <c r="D284" s="141"/>
      <c r="E284" s="171">
        <f t="shared" si="14"/>
        <v>0</v>
      </c>
      <c r="G284" s="126"/>
    </row>
    <row r="285" spans="1:10" ht="15" customHeight="1" x14ac:dyDescent="0.2">
      <c r="A285" s="155"/>
      <c r="B285" s="139"/>
      <c r="C285" s="170"/>
      <c r="D285" s="141"/>
      <c r="E285" s="171">
        <f t="shared" si="14"/>
        <v>0</v>
      </c>
      <c r="G285" s="126"/>
    </row>
    <row r="286" spans="1:10" ht="15" customHeight="1" x14ac:dyDescent="0.25">
      <c r="A286" s="155"/>
      <c r="B286" s="191" t="s">
        <v>301</v>
      </c>
      <c r="C286" s="178">
        <f>SUM(C276:C285)</f>
        <v>0</v>
      </c>
      <c r="D286" s="192"/>
      <c r="E286" s="171">
        <f>SUM(E276:E285)</f>
        <v>0</v>
      </c>
      <c r="G286" s="126"/>
    </row>
    <row r="287" spans="1:10" s="130" customFormat="1" ht="15" customHeight="1" x14ac:dyDescent="0.2">
      <c r="A287" s="172"/>
      <c r="B287" s="173"/>
      <c r="C287" s="131"/>
      <c r="D287" s="173"/>
      <c r="E287" s="173"/>
      <c r="F287" s="173"/>
      <c r="G287" s="131"/>
      <c r="H287" s="173"/>
      <c r="J287" s="173"/>
    </row>
    <row r="288" spans="1:10" s="130" customFormat="1" ht="15" customHeight="1" x14ac:dyDescent="0.2">
      <c r="A288" s="172"/>
      <c r="B288" s="173"/>
      <c r="C288" s="131"/>
      <c r="D288" s="173"/>
      <c r="E288" s="173"/>
      <c r="F288" s="173"/>
      <c r="G288" s="131"/>
      <c r="H288" s="173"/>
      <c r="J288" s="173"/>
    </row>
    <row r="289" spans="1:10" s="96" customFormat="1" ht="15" customHeight="1" x14ac:dyDescent="0.25">
      <c r="A289" s="129"/>
      <c r="B289" s="129"/>
      <c r="C289" s="168"/>
      <c r="D289" s="129"/>
      <c r="E289" s="129"/>
      <c r="F289" s="129"/>
      <c r="G289" s="129"/>
      <c r="H289" s="129"/>
      <c r="J289" s="129"/>
    </row>
    <row r="290" spans="1:10" s="96" customFormat="1" ht="15" customHeight="1" x14ac:dyDescent="0.25">
      <c r="A290" s="265"/>
      <c r="B290" s="266" t="s">
        <v>384</v>
      </c>
      <c r="C290" s="267"/>
      <c r="D290" s="266"/>
      <c r="E290" s="266"/>
      <c r="F290" s="266"/>
      <c r="G290" s="266"/>
      <c r="H290" s="266"/>
      <c r="I290" s="268"/>
      <c r="J290" s="129"/>
    </row>
    <row r="291" spans="1:10" s="96" customFormat="1" ht="15" customHeight="1" x14ac:dyDescent="0.25">
      <c r="A291" s="269"/>
      <c r="B291" s="129"/>
      <c r="C291" s="168"/>
      <c r="D291" s="129"/>
      <c r="E291" s="129"/>
      <c r="F291" s="129"/>
      <c r="G291" s="129"/>
      <c r="H291" s="129"/>
      <c r="I291" s="270"/>
      <c r="J291" s="129"/>
    </row>
    <row r="292" spans="1:10" s="96" customFormat="1" ht="15" customHeight="1" x14ac:dyDescent="0.25">
      <c r="A292" s="269"/>
      <c r="B292" s="188" t="s">
        <v>373</v>
      </c>
      <c r="C292" s="168"/>
      <c r="D292" s="157" t="s">
        <v>348</v>
      </c>
      <c r="E292" s="178">
        <f>SUM(E31,E70,E123,E148,E183,E209,E223,E241,E252,E261,E268)</f>
        <v>0</v>
      </c>
      <c r="F292" s="157" t="s">
        <v>350</v>
      </c>
      <c r="G292" s="179">
        <f>SUM(G31,G70,G123,G148,G183,G209,G223,G241,G252,G261,G268)</f>
        <v>0</v>
      </c>
      <c r="H292" s="163">
        <f>SUM(H31,H70,H123,H148,H183,H209,H223,H241,H252,H261,H268)</f>
        <v>0</v>
      </c>
      <c r="I292" s="270"/>
      <c r="J292" s="129"/>
    </row>
    <row r="293" spans="1:10" s="96" customFormat="1" ht="15" customHeight="1" x14ac:dyDescent="0.25">
      <c r="A293" s="269"/>
      <c r="B293" s="188"/>
      <c r="C293" s="168"/>
      <c r="D293" s="180"/>
      <c r="E293" s="151"/>
      <c r="F293" s="180"/>
      <c r="G293" s="180"/>
      <c r="H293" s="180"/>
      <c r="I293" s="270"/>
      <c r="J293" s="129"/>
    </row>
    <row r="294" spans="1:10" s="96" customFormat="1" ht="15" customHeight="1" x14ac:dyDescent="0.25">
      <c r="A294" s="269"/>
      <c r="B294" s="188" t="s">
        <v>374</v>
      </c>
      <c r="C294" s="168"/>
      <c r="D294" s="157" t="s">
        <v>348</v>
      </c>
      <c r="E294" s="178">
        <f>SUM(E70,E123,E148,E183,E209,E223,E241,E252,E261,E268)</f>
        <v>0</v>
      </c>
      <c r="F294" s="157" t="s">
        <v>350</v>
      </c>
      <c r="G294" s="179">
        <f>SUM(G123,G148,G183,G209,G223,G241,G252,G261,G268)</f>
        <v>0</v>
      </c>
      <c r="H294" s="163">
        <f>SUM(H123,H148,H183,H209,H223,H241,H252,H261,H268)</f>
        <v>0</v>
      </c>
      <c r="I294" s="270"/>
      <c r="J294" s="129"/>
    </row>
    <row r="295" spans="1:10" s="96" customFormat="1" ht="15" customHeight="1" x14ac:dyDescent="0.25">
      <c r="A295" s="269"/>
      <c r="B295" s="188"/>
      <c r="C295" s="168"/>
      <c r="D295" s="180"/>
      <c r="E295" s="151"/>
      <c r="F295" s="180"/>
      <c r="G295" s="180"/>
      <c r="H295" s="180"/>
      <c r="I295" s="270"/>
      <c r="J295" s="129"/>
    </row>
    <row r="296" spans="1:10" s="96" customFormat="1" ht="15" customHeight="1" x14ac:dyDescent="0.25">
      <c r="A296" s="269"/>
      <c r="B296" s="188" t="s">
        <v>375</v>
      </c>
      <c r="C296" s="168"/>
      <c r="D296" s="157" t="s">
        <v>348</v>
      </c>
      <c r="E296" s="178">
        <f>SUM(E31,E70)</f>
        <v>0</v>
      </c>
      <c r="F296" s="157" t="s">
        <v>350</v>
      </c>
      <c r="G296" s="179">
        <f>SUM(G31,G70)</f>
        <v>0</v>
      </c>
      <c r="H296" s="163">
        <f>SUM(H31,H70)</f>
        <v>0</v>
      </c>
      <c r="I296" s="270"/>
      <c r="J296" s="129"/>
    </row>
    <row r="297" spans="1:10" s="96" customFormat="1" ht="15" customHeight="1" x14ac:dyDescent="0.25">
      <c r="A297" s="269"/>
      <c r="B297" s="188"/>
      <c r="C297" s="168"/>
      <c r="D297" s="180"/>
      <c r="E297" s="180"/>
      <c r="F297" s="180"/>
      <c r="G297" s="114"/>
      <c r="H297" s="114"/>
      <c r="I297" s="270"/>
      <c r="J297" s="129"/>
    </row>
    <row r="298" spans="1:10" s="96" customFormat="1" ht="15" customHeight="1" x14ac:dyDescent="0.25">
      <c r="A298" s="269"/>
      <c r="B298" s="188" t="s">
        <v>376</v>
      </c>
      <c r="C298" s="168"/>
      <c r="D298" s="157" t="s">
        <v>348</v>
      </c>
      <c r="E298" s="178">
        <f>C286</f>
        <v>0</v>
      </c>
      <c r="F298" s="157" t="s">
        <v>350</v>
      </c>
      <c r="G298" s="181">
        <f>E286</f>
        <v>0</v>
      </c>
      <c r="H298" s="151"/>
      <c r="I298" s="270"/>
      <c r="J298" s="129"/>
    </row>
    <row r="299" spans="1:10" s="96" customFormat="1" ht="15" customHeight="1" x14ac:dyDescent="0.25">
      <c r="A299" s="269"/>
      <c r="B299" s="188"/>
      <c r="C299" s="168"/>
      <c r="D299" s="180"/>
      <c r="E299" s="182"/>
      <c r="F299" s="193"/>
      <c r="G299" s="182"/>
      <c r="H299" s="151"/>
      <c r="I299" s="270"/>
      <c r="J299" s="129"/>
    </row>
    <row r="300" spans="1:10" s="96" customFormat="1" ht="15" customHeight="1" x14ac:dyDescent="0.25">
      <c r="A300" s="269"/>
      <c r="B300" s="188" t="s">
        <v>385</v>
      </c>
      <c r="C300" s="168"/>
      <c r="D300" s="154">
        <f>H32+H71+H124+H149+H184+H210+H224+H242+H253+H262+H269+E286</f>
        <v>0</v>
      </c>
      <c r="E300" s="182"/>
      <c r="F300" s="193"/>
      <c r="G300" s="182"/>
      <c r="H300" s="151"/>
      <c r="I300" s="270"/>
      <c r="J300" s="129"/>
    </row>
    <row r="301" spans="1:10" s="96" customFormat="1" ht="15" customHeight="1" x14ac:dyDescent="0.25">
      <c r="A301" s="271"/>
      <c r="B301" s="272"/>
      <c r="C301" s="273"/>
      <c r="D301" s="184"/>
      <c r="E301" s="183"/>
      <c r="F301" s="184"/>
      <c r="G301" s="187"/>
      <c r="H301" s="183"/>
      <c r="I301" s="277"/>
      <c r="J301" s="129"/>
    </row>
    <row r="302" spans="1:10" s="96" customFormat="1" ht="15" customHeight="1" x14ac:dyDescent="0.25">
      <c r="A302" s="129"/>
      <c r="B302" s="188"/>
      <c r="C302" s="168"/>
      <c r="D302" s="129"/>
      <c r="E302" s="129"/>
      <c r="F302" s="129"/>
      <c r="G302" s="129"/>
      <c r="H302" s="129"/>
      <c r="I302" s="129"/>
      <c r="J302" s="129"/>
    </row>
    <row r="303" spans="1:10" s="96" customFormat="1" ht="15" customHeight="1" x14ac:dyDescent="0.25">
      <c r="A303" s="129"/>
      <c r="B303" s="188"/>
      <c r="C303" s="168"/>
      <c r="D303" s="129"/>
      <c r="E303" s="129"/>
      <c r="F303" s="129"/>
      <c r="G303" s="129"/>
      <c r="H303" s="129"/>
      <c r="I303" s="129"/>
      <c r="J303" s="129"/>
    </row>
    <row r="304" spans="1:10" s="96" customFormat="1" ht="15" customHeight="1" x14ac:dyDescent="0.25">
      <c r="B304" s="129" t="s">
        <v>378</v>
      </c>
      <c r="E304" s="189" t="s">
        <v>379</v>
      </c>
      <c r="G304" s="129" t="s">
        <v>380</v>
      </c>
      <c r="H304" s="129"/>
      <c r="I304" s="129"/>
      <c r="J304" s="129"/>
    </row>
    <row r="305" spans="1:10" s="96" customFormat="1" ht="15" customHeight="1" x14ac:dyDescent="0.25">
      <c r="A305" s="129"/>
      <c r="B305" s="59"/>
      <c r="C305" s="168"/>
      <c r="D305" s="129"/>
      <c r="E305" s="129"/>
      <c r="F305" s="129"/>
      <c r="G305" s="129"/>
      <c r="H305" s="129"/>
      <c r="I305" s="129"/>
      <c r="J305" s="129"/>
    </row>
    <row r="306" spans="1:10" s="96" customFormat="1" ht="15" customHeight="1" x14ac:dyDescent="0.25">
      <c r="A306" s="129"/>
      <c r="B306" s="59" t="s">
        <v>238</v>
      </c>
      <c r="E306" s="129"/>
      <c r="F306" s="129"/>
      <c r="G306" s="129"/>
      <c r="H306" s="129"/>
      <c r="I306" s="129"/>
      <c r="J306" s="129"/>
    </row>
    <row r="307" spans="1:10" s="130" customFormat="1" ht="15" customHeight="1" x14ac:dyDescent="0.2">
      <c r="A307" s="173"/>
      <c r="C307" s="131"/>
      <c r="D307" s="173"/>
      <c r="E307" s="173"/>
      <c r="F307" s="173"/>
      <c r="G307" s="173"/>
      <c r="H307" s="173"/>
      <c r="I307" s="173"/>
      <c r="J307" s="173"/>
    </row>
    <row r="308" spans="1:10" ht="15" customHeight="1" x14ac:dyDescent="0.2"/>
    <row r="309" spans="1:10" ht="15" customHeight="1" x14ac:dyDescent="0.2"/>
    <row r="310" spans="1:10" ht="15" customHeight="1" x14ac:dyDescent="0.2"/>
    <row r="311" spans="1:10" ht="15" customHeight="1" x14ac:dyDescent="0.2"/>
    <row r="312" spans="1:10" ht="15" customHeight="1" x14ac:dyDescent="0.2"/>
    <row r="330" spans="4:4" x14ac:dyDescent="0.2">
      <c r="D330" s="190"/>
    </row>
  </sheetData>
  <sheetProtection algorithmName="SHA-512" hashValue="0s/eK7oetR3ivtjdhuKtwPvXnPsKcc+oc7794Iix+jpBqA8+601rAblYyf4jKTmuzM7PaxmIVXktHf5qRt4low==" saltValue="ZzkFFXJ2Bl6ZRM/LTte9xQ==" spinCount="100000" sheet="1" objects="1" scenarios="1"/>
  <mergeCells count="138">
    <mergeCell ref="D2:E2"/>
    <mergeCell ref="A5:C5"/>
    <mergeCell ref="A12:B12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A34:C34"/>
    <mergeCell ref="A35:C35"/>
    <mergeCell ref="I46:J46"/>
    <mergeCell ref="I48:J48"/>
    <mergeCell ref="I49:J49"/>
    <mergeCell ref="I50:J50"/>
    <mergeCell ref="I51:J51"/>
    <mergeCell ref="I52:J52"/>
    <mergeCell ref="I53:J53"/>
    <mergeCell ref="I55:J55"/>
    <mergeCell ref="I56:J56"/>
    <mergeCell ref="I57:J57"/>
    <mergeCell ref="I58:J58"/>
    <mergeCell ref="I59:J59"/>
    <mergeCell ref="I60:J60"/>
    <mergeCell ref="I62:J62"/>
    <mergeCell ref="I63:J63"/>
    <mergeCell ref="I64:J64"/>
    <mergeCell ref="I65:J65"/>
    <mergeCell ref="I66:J66"/>
    <mergeCell ref="I67:J67"/>
    <mergeCell ref="I68:J68"/>
    <mergeCell ref="I69:J69"/>
    <mergeCell ref="A73:C73"/>
    <mergeCell ref="A81:B81"/>
    <mergeCell ref="I84:J84"/>
    <mergeCell ref="I86:J86"/>
    <mergeCell ref="I87:J87"/>
    <mergeCell ref="I88:J88"/>
    <mergeCell ref="I89:J89"/>
    <mergeCell ref="I90:J90"/>
    <mergeCell ref="I96:J96"/>
    <mergeCell ref="I97:J97"/>
    <mergeCell ref="I98:J98"/>
    <mergeCell ref="I99:J99"/>
    <mergeCell ref="I101:J101"/>
    <mergeCell ref="I102:J102"/>
    <mergeCell ref="I103:J103"/>
    <mergeCell ref="I104:J104"/>
    <mergeCell ref="I105:J105"/>
    <mergeCell ref="I106:J106"/>
    <mergeCell ref="I107:J107"/>
    <mergeCell ref="I109:J109"/>
    <mergeCell ref="I110:J110"/>
    <mergeCell ref="I111:J111"/>
    <mergeCell ref="I112:J112"/>
    <mergeCell ref="I114:J114"/>
    <mergeCell ref="I115:J115"/>
    <mergeCell ref="I116:J116"/>
    <mergeCell ref="I118:J118"/>
    <mergeCell ref="I119:J119"/>
    <mergeCell ref="I120:J120"/>
    <mergeCell ref="I121:J121"/>
    <mergeCell ref="I122:J122"/>
    <mergeCell ref="A126:C126"/>
    <mergeCell ref="A134:B134"/>
    <mergeCell ref="I137:J137"/>
    <mergeCell ref="I138:J138"/>
    <mergeCell ref="I140:J140"/>
    <mergeCell ref="I141:J141"/>
    <mergeCell ref="I142:J142"/>
    <mergeCell ref="I143:J143"/>
    <mergeCell ref="I144:J144"/>
    <mergeCell ref="I145:J145"/>
    <mergeCell ref="I147:J147"/>
    <mergeCell ref="A151:C151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68:J168"/>
    <mergeCell ref="I169:J169"/>
    <mergeCell ref="I170:J170"/>
    <mergeCell ref="I171:J171"/>
    <mergeCell ref="I173:J173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A186:C186"/>
    <mergeCell ref="A194:B194"/>
    <mergeCell ref="I197:J197"/>
    <mergeCell ref="I198:J198"/>
    <mergeCell ref="I199:J199"/>
    <mergeCell ref="I200:J200"/>
    <mergeCell ref="I201:J201"/>
    <mergeCell ref="I202:J202"/>
    <mergeCell ref="I203:J203"/>
    <mergeCell ref="I204:J204"/>
    <mergeCell ref="I205:J205"/>
    <mergeCell ref="I206:J206"/>
    <mergeCell ref="I207:J207"/>
    <mergeCell ref="A212:C212"/>
    <mergeCell ref="I218:J218"/>
    <mergeCell ref="A246:B246"/>
    <mergeCell ref="I249:J249"/>
    <mergeCell ref="I250:J250"/>
    <mergeCell ref="I251:J251"/>
    <mergeCell ref="A226:C226"/>
    <mergeCell ref="A232:B232"/>
    <mergeCell ref="I235:J235"/>
    <mergeCell ref="I236:J236"/>
    <mergeCell ref="I237:J237"/>
    <mergeCell ref="I238:J238"/>
    <mergeCell ref="I258:J258"/>
    <mergeCell ref="I259:J259"/>
    <mergeCell ref="I260:J260"/>
    <mergeCell ref="I267:J267"/>
    <mergeCell ref="I268:J268"/>
    <mergeCell ref="I239:J239"/>
    <mergeCell ref="I240:J240"/>
    <mergeCell ref="I219:J219"/>
    <mergeCell ref="I220:J220"/>
    <mergeCell ref="I221:J221"/>
    <mergeCell ref="I222:J222"/>
  </mergeCells>
  <dataValidations count="8">
    <dataValidation type="list" allowBlank="1" showErrorMessage="1" promptTitle="35%" prompt="Pilarit, palkit, kaarevet pinnat ja ikkunaseinien käsittely erillistyönä" sqref="F22 F28" xr:uid="{00000000-0002-0000-2900-000000000000}">
      <formula1>"0%,25%,35%,60%,70%"</formula1>
      <formula2>0</formula2>
    </dataValidation>
    <dataValidation type="list" allowBlank="1" showErrorMessage="1" sqref="G270" xr:uid="{00000000-0002-0000-2900-000001000000}">
      <formula1>"2,4,3,2,5,5"</formula1>
      <formula2>0</formula2>
    </dataValidation>
    <dataValidation type="list" allowBlank="1" showErrorMessage="1" promptTitle="35%" prompt="Pilarit, palkit, kaarevet pinnat ja ikkunaseinien käsittely erillistyönä" sqref="F47 F54 F61" xr:uid="{00000000-0002-0000-2900-000002000000}">
      <formula1>"0%,10%,20%,35%,45%,55%,70%"</formula1>
      <formula2>0</formula2>
    </dataValidation>
    <dataValidation type="list" allowBlank="1" showErrorMessage="1" promptTitle="35%" prompt="Pilarit, palkit, kaarevet pinnat ja ikkunaseinien käsittely erillistyönä" sqref="F95 F100 F108 F113 F117" xr:uid="{00000000-0002-0000-2900-000003000000}">
      <formula1>"0%,20%,35%,40%,55%,60%,75%,90%"</formula1>
      <formula2>0</formula2>
    </dataValidation>
    <dataValidation type="list" allowBlank="1" showErrorMessage="1" promptTitle="35%" prompt="Pilarit, palkit, kaarevet pinnat ja ikkunaseinien käsittely erillistyönä" sqref="F172" xr:uid="{00000000-0002-0000-2900-000004000000}">
      <formula1>"0%,25%"</formula1>
      <formula2>0</formula2>
    </dataValidation>
    <dataValidation type="list" allowBlank="1" showErrorMessage="1" promptTitle="35%" prompt="Pilarit, palkit, kaarevet pinnat ja ikkunaseinien käsittely erillistyönä" sqref="F17:F21 F23:F27 F268 F48:F53 F55:F60 F62:F69 F86:F94 F96:F99 F101:F107 F109:F112 F114:F116 F118:F122 F138:F147 F161:F171 F173:F182 F198:F208 F29:F30 F236:F240 F250:F251 F259:F260 F219:F222" xr:uid="{00000000-0002-0000-2900-000005000000}">
      <formula1>"0%,10%,15%,20%,25%,30%,35%,40%,45%,50%,55%,60%,65%,70%,75%,80%,85%,90%"</formula1>
      <formula2>0</formula2>
    </dataValidation>
    <dataValidation type="list" allowBlank="1" showErrorMessage="1" sqref="B290" xr:uid="{00000000-0002-0000-2900-000006000000}">
      <formula1>"Asunto 3,Tila 3"</formula1>
      <formula2>0</formula2>
    </dataValidation>
    <dataValidation type="list" allowBlank="1" showErrorMessage="1" sqref="D2:E2" xr:uid="{00000000-0002-0000-2900-000007000000}">
      <formula1>"Asunto ,Tila "</formula1>
      <formula2>0</formula2>
    </dataValidation>
  </dataValidations>
  <hyperlinks>
    <hyperlink ref="I2" location="Etusivu!A1" display="Etusivulle" xr:uid="{00000000-0004-0000-2900-000000000000}"/>
    <hyperlink ref="E304" location="Kokonaisurakka!A1" display="kokonaisurakka" xr:uid="{00000000-0004-0000-2900-000001000000}"/>
    <hyperlink ref="B306" location="Etusivu!A1" display="Etusivulle" xr:uid="{00000000-0004-0000-2900-000002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ul43"/>
  <dimension ref="A2:AT330"/>
  <sheetViews>
    <sheetView topLeftCell="A242" workbookViewId="0">
      <selection activeCell="K276" sqref="K276"/>
    </sheetView>
  </sheetViews>
  <sheetFormatPr defaultColWidth="9.140625" defaultRowHeight="12.75" x14ac:dyDescent="0.2"/>
  <cols>
    <col min="1" max="1" width="8.28515625" style="125" customWidth="1"/>
    <col min="2" max="2" width="44.140625" style="123" customWidth="1"/>
    <col min="3" max="3" width="9.28515625" style="126" customWidth="1"/>
    <col min="4" max="4" width="10.140625" style="123" customWidth="1"/>
    <col min="5" max="5" width="13" style="123" customWidth="1"/>
    <col min="6" max="6" width="7.140625" style="123" customWidth="1"/>
    <col min="7" max="7" width="13.85546875" style="130" customWidth="1"/>
    <col min="8" max="8" width="15.28515625" style="126" customWidth="1"/>
    <col min="9" max="16384" width="9.140625" style="123"/>
  </cols>
  <sheetData>
    <row r="2" spans="1:46" ht="18" x14ac:dyDescent="0.25">
      <c r="B2" s="127" t="s">
        <v>337</v>
      </c>
      <c r="C2" s="123"/>
      <c r="D2" s="455" t="s">
        <v>338</v>
      </c>
      <c r="E2" s="455"/>
      <c r="F2" s="244">
        <v>4</v>
      </c>
      <c r="I2" s="201" t="s">
        <v>238</v>
      </c>
    </row>
    <row r="3" spans="1:46" s="165" customFormat="1" ht="15.75" x14ac:dyDescent="0.25">
      <c r="A3" s="202"/>
      <c r="B3" s="198"/>
      <c r="C3" s="174"/>
      <c r="G3" s="114"/>
      <c r="H3" s="147"/>
    </row>
    <row r="4" spans="1:46" s="165" customFormat="1" ht="15.75" x14ac:dyDescent="0.25">
      <c r="A4" s="202"/>
      <c r="B4" s="174"/>
      <c r="C4" s="147"/>
      <c r="G4" s="114"/>
      <c r="H4" s="147"/>
    </row>
    <row r="5" spans="1:46" s="165" customFormat="1" ht="15" customHeight="1" x14ac:dyDescent="0.25">
      <c r="A5" s="452" t="s">
        <v>26</v>
      </c>
      <c r="B5" s="452"/>
      <c r="C5" s="452"/>
      <c r="G5" s="114"/>
      <c r="H5" s="147"/>
    </row>
    <row r="6" spans="1:46" s="165" customFormat="1" ht="15" customHeight="1" x14ac:dyDescent="0.25">
      <c r="A6" s="174"/>
      <c r="B6" s="114"/>
      <c r="C6" s="114"/>
      <c r="G6" s="114"/>
      <c r="H6" s="147"/>
    </row>
    <row r="7" spans="1:46" s="165" customFormat="1" ht="15" customHeight="1" x14ac:dyDescent="0.2">
      <c r="A7" s="121" t="s">
        <v>339</v>
      </c>
      <c r="C7" s="147"/>
      <c r="G7" s="114"/>
      <c r="H7" s="147"/>
    </row>
    <row r="8" spans="1:46" s="165" customFormat="1" ht="15" customHeight="1" x14ac:dyDescent="0.2">
      <c r="A8" s="121" t="s">
        <v>340</v>
      </c>
      <c r="C8" s="147"/>
      <c r="G8" s="114"/>
      <c r="H8" s="147"/>
    </row>
    <row r="9" spans="1:46" s="165" customFormat="1" ht="15" customHeight="1" x14ac:dyDescent="0.2">
      <c r="A9" s="121" t="s">
        <v>341</v>
      </c>
      <c r="C9" s="147"/>
      <c r="G9" s="114"/>
      <c r="H9" s="147"/>
    </row>
    <row r="10" spans="1:46" s="165" customFormat="1" ht="15" customHeight="1" x14ac:dyDescent="0.2">
      <c r="A10" s="121" t="s">
        <v>342</v>
      </c>
      <c r="C10" s="147"/>
      <c r="G10" s="114"/>
      <c r="H10" s="147"/>
    </row>
    <row r="11" spans="1:46" s="165" customFormat="1" ht="15" customHeight="1" x14ac:dyDescent="0.2">
      <c r="A11" s="121" t="s">
        <v>343</v>
      </c>
      <c r="C11" s="147"/>
      <c r="G11" s="114"/>
      <c r="H11" s="147"/>
    </row>
    <row r="12" spans="1:46" s="165" customFormat="1" ht="15" customHeight="1" x14ac:dyDescent="0.2">
      <c r="A12" s="451" t="s">
        <v>344</v>
      </c>
      <c r="B12" s="451"/>
      <c r="C12" s="151"/>
      <c r="G12" s="114"/>
      <c r="H12" s="147"/>
    </row>
    <row r="13" spans="1:46" s="165" customFormat="1" ht="15" customHeight="1" x14ac:dyDescent="0.2">
      <c r="A13" s="122" t="s">
        <v>345</v>
      </c>
      <c r="C13" s="151"/>
      <c r="G13" s="114"/>
      <c r="H13" s="147"/>
    </row>
    <row r="14" spans="1:46" s="165" customFormat="1" ht="15" customHeight="1" x14ac:dyDescent="0.2">
      <c r="A14" s="202"/>
      <c r="C14" s="151"/>
      <c r="G14" s="114"/>
      <c r="H14" s="147"/>
    </row>
    <row r="15" spans="1:46" s="165" customFormat="1" ht="15" customHeight="1" x14ac:dyDescent="0.2">
      <c r="A15" s="245" t="s">
        <v>27</v>
      </c>
      <c r="B15" s="246"/>
      <c r="C15" s="195"/>
      <c r="D15" s="246"/>
      <c r="E15" s="246"/>
      <c r="F15" s="246"/>
      <c r="G15" s="132"/>
      <c r="H15" s="195"/>
    </row>
    <row r="16" spans="1:46" s="250" customFormat="1" ht="15" customHeight="1" x14ac:dyDescent="0.2">
      <c r="A16" s="247" t="s">
        <v>28</v>
      </c>
      <c r="B16" s="248"/>
      <c r="C16" s="134" t="s">
        <v>346</v>
      </c>
      <c r="D16" s="248" t="s">
        <v>347</v>
      </c>
      <c r="E16" s="137" t="s">
        <v>348</v>
      </c>
      <c r="F16" s="249" t="s">
        <v>349</v>
      </c>
      <c r="G16" s="137" t="s">
        <v>350</v>
      </c>
      <c r="H16" s="196" t="s">
        <v>347</v>
      </c>
      <c r="I16" s="448" t="s">
        <v>351</v>
      </c>
      <c r="J16" s="448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</row>
    <row r="17" spans="1:10" ht="15" customHeight="1" x14ac:dyDescent="0.2">
      <c r="A17" s="251" t="s">
        <v>29</v>
      </c>
      <c r="B17" s="251" t="s">
        <v>30</v>
      </c>
      <c r="C17" s="140">
        <v>0.42</v>
      </c>
      <c r="D17" s="141"/>
      <c r="E17" s="142"/>
      <c r="F17" s="143">
        <v>0</v>
      </c>
      <c r="G17" s="144">
        <f t="shared" ref="G17:G30" si="0">(C17*E17)+(F17*(C17*E17))</f>
        <v>0</v>
      </c>
      <c r="H17" s="145">
        <f>(D17*E17)+(F17*(D17*E17))</f>
        <v>0</v>
      </c>
      <c r="I17" s="449"/>
      <c r="J17" s="449"/>
    </row>
    <row r="18" spans="1:10" ht="15" customHeight="1" x14ac:dyDescent="0.2">
      <c r="A18" s="251" t="s">
        <v>31</v>
      </c>
      <c r="B18" s="251" t="s">
        <v>32</v>
      </c>
      <c r="C18" s="140">
        <v>1.07</v>
      </c>
      <c r="D18" s="141"/>
      <c r="E18" s="142"/>
      <c r="F18" s="143">
        <v>0</v>
      </c>
      <c r="G18" s="144">
        <f t="shared" si="0"/>
        <v>0</v>
      </c>
      <c r="H18" s="145">
        <f>(D18*E18)+(F18*(D18*E18))</f>
        <v>0</v>
      </c>
      <c r="I18" s="449"/>
      <c r="J18" s="449"/>
    </row>
    <row r="19" spans="1:10" ht="15" customHeight="1" x14ac:dyDescent="0.2">
      <c r="A19" s="251" t="s">
        <v>33</v>
      </c>
      <c r="B19" s="251" t="s">
        <v>34</v>
      </c>
      <c r="C19" s="140">
        <v>0.88</v>
      </c>
      <c r="D19" s="141"/>
      <c r="E19" s="142"/>
      <c r="F19" s="143">
        <v>0</v>
      </c>
      <c r="G19" s="144">
        <f t="shared" si="0"/>
        <v>0</v>
      </c>
      <c r="H19" s="145">
        <f>(D19*E19)+(F19*(D19*E19))</f>
        <v>0</v>
      </c>
      <c r="I19" s="449"/>
      <c r="J19" s="449"/>
    </row>
    <row r="20" spans="1:10" ht="15" customHeight="1" x14ac:dyDescent="0.2">
      <c r="A20" s="251" t="s">
        <v>35</v>
      </c>
      <c r="B20" s="251" t="s">
        <v>36</v>
      </c>
      <c r="C20" s="140">
        <v>0.93</v>
      </c>
      <c r="D20" s="141"/>
      <c r="E20" s="142"/>
      <c r="F20" s="143">
        <v>0</v>
      </c>
      <c r="G20" s="144">
        <f t="shared" si="0"/>
        <v>0</v>
      </c>
      <c r="H20" s="145">
        <f>(D20*E20)+(F20*(D20*E20))</f>
        <v>0</v>
      </c>
      <c r="I20" s="449"/>
      <c r="J20" s="449"/>
    </row>
    <row r="21" spans="1:10" ht="15" customHeight="1" x14ac:dyDescent="0.2">
      <c r="A21" s="251" t="s">
        <v>37</v>
      </c>
      <c r="B21" s="251" t="s">
        <v>38</v>
      </c>
      <c r="C21" s="140">
        <v>0.42</v>
      </c>
      <c r="D21" s="141"/>
      <c r="E21" s="142"/>
      <c r="F21" s="143">
        <v>0</v>
      </c>
      <c r="G21" s="144">
        <f t="shared" si="0"/>
        <v>0</v>
      </c>
      <c r="H21" s="145">
        <f>(D21*E21)+(F21*(D21*E21))</f>
        <v>0</v>
      </c>
      <c r="I21" s="449"/>
      <c r="J21" s="449"/>
    </row>
    <row r="22" spans="1:10" ht="15" customHeight="1" x14ac:dyDescent="0.2">
      <c r="A22" s="252" t="s">
        <v>39</v>
      </c>
      <c r="B22" s="165"/>
      <c r="C22" s="146"/>
      <c r="D22" s="139"/>
      <c r="E22" s="139"/>
      <c r="F22" s="143"/>
      <c r="G22" s="113"/>
      <c r="H22" s="148"/>
    </row>
    <row r="23" spans="1:10" ht="15" customHeight="1" x14ac:dyDescent="0.2">
      <c r="A23" s="251" t="s">
        <v>40</v>
      </c>
      <c r="B23" s="251" t="s">
        <v>30</v>
      </c>
      <c r="C23" s="140">
        <v>0.63</v>
      </c>
      <c r="D23" s="141"/>
      <c r="E23" s="142"/>
      <c r="F23" s="143">
        <v>0</v>
      </c>
      <c r="G23" s="144">
        <f t="shared" si="0"/>
        <v>0</v>
      </c>
      <c r="H23" s="145">
        <f>(D23*E23)+(F23*(D23*E23))</f>
        <v>0</v>
      </c>
      <c r="I23" s="449"/>
      <c r="J23" s="449"/>
    </row>
    <row r="24" spans="1:10" ht="15" customHeight="1" x14ac:dyDescent="0.2">
      <c r="A24" s="251" t="s">
        <v>41</v>
      </c>
      <c r="B24" s="251" t="s">
        <v>32</v>
      </c>
      <c r="C24" s="140">
        <v>1.57</v>
      </c>
      <c r="D24" s="141"/>
      <c r="E24" s="142"/>
      <c r="F24" s="143">
        <v>0</v>
      </c>
      <c r="G24" s="144">
        <f t="shared" si="0"/>
        <v>0</v>
      </c>
      <c r="H24" s="145">
        <f>(D24*E24)+(F24*(D24*E24))</f>
        <v>0</v>
      </c>
      <c r="I24" s="449"/>
      <c r="J24" s="449"/>
    </row>
    <row r="25" spans="1:10" ht="15" customHeight="1" x14ac:dyDescent="0.2">
      <c r="A25" s="251" t="s">
        <v>42</v>
      </c>
      <c r="B25" s="251" t="s">
        <v>34</v>
      </c>
      <c r="C25" s="140">
        <v>1.1499999999999999</v>
      </c>
      <c r="D25" s="141"/>
      <c r="E25" s="142"/>
      <c r="F25" s="143">
        <v>0</v>
      </c>
      <c r="G25" s="144">
        <f t="shared" si="0"/>
        <v>0</v>
      </c>
      <c r="H25" s="145">
        <f>(D25*E25)+(F25*(D25*E25))</f>
        <v>0</v>
      </c>
      <c r="I25" s="449"/>
      <c r="J25" s="449"/>
    </row>
    <row r="26" spans="1:10" ht="15" customHeight="1" x14ac:dyDescent="0.2">
      <c r="A26" s="251" t="s">
        <v>43</v>
      </c>
      <c r="B26" s="251" t="s">
        <v>44</v>
      </c>
      <c r="C26" s="140">
        <v>1.1499999999999999</v>
      </c>
      <c r="D26" s="141"/>
      <c r="E26" s="142"/>
      <c r="F26" s="143">
        <v>0</v>
      </c>
      <c r="G26" s="144">
        <f t="shared" si="0"/>
        <v>0</v>
      </c>
      <c r="H26" s="145">
        <f>(D26*E26)+(F26*(D26*E26))</f>
        <v>0</v>
      </c>
      <c r="I26" s="449"/>
      <c r="J26" s="449"/>
    </row>
    <row r="27" spans="1:10" ht="15" customHeight="1" x14ac:dyDescent="0.2">
      <c r="A27" s="251" t="s">
        <v>45</v>
      </c>
      <c r="B27" s="251" t="s">
        <v>38</v>
      </c>
      <c r="C27" s="140">
        <v>0.42</v>
      </c>
      <c r="D27" s="141"/>
      <c r="E27" s="142"/>
      <c r="F27" s="143">
        <v>0</v>
      </c>
      <c r="G27" s="144">
        <f t="shared" si="0"/>
        <v>0</v>
      </c>
      <c r="H27" s="145">
        <f>(D27*E27)+(F27*(D27*E27))</f>
        <v>0</v>
      </c>
      <c r="I27" s="449"/>
      <c r="J27" s="449"/>
    </row>
    <row r="28" spans="1:10" ht="15" customHeight="1" x14ac:dyDescent="0.2">
      <c r="A28" s="252" t="s">
        <v>46</v>
      </c>
      <c r="B28" s="165"/>
      <c r="C28" s="146"/>
      <c r="D28" s="139"/>
      <c r="E28" s="139"/>
      <c r="F28" s="143"/>
      <c r="G28" s="113"/>
      <c r="H28" s="148"/>
    </row>
    <row r="29" spans="1:10" ht="15" customHeight="1" x14ac:dyDescent="0.2">
      <c r="A29" s="251" t="s">
        <v>47</v>
      </c>
      <c r="B29" s="251" t="s">
        <v>48</v>
      </c>
      <c r="C29" s="140">
        <v>4.01</v>
      </c>
      <c r="D29" s="141"/>
      <c r="E29" s="142"/>
      <c r="F29" s="143">
        <v>0</v>
      </c>
      <c r="G29" s="144">
        <f t="shared" si="0"/>
        <v>0</v>
      </c>
      <c r="H29" s="145">
        <f>(D29*E29)+(F29*(D29*E29))</f>
        <v>0</v>
      </c>
    </row>
    <row r="30" spans="1:10" ht="15" customHeight="1" x14ac:dyDescent="0.2">
      <c r="A30" s="251" t="s">
        <v>399</v>
      </c>
      <c r="B30" s="165" t="s">
        <v>427</v>
      </c>
      <c r="C30" s="420">
        <v>0.3</v>
      </c>
      <c r="D30" s="421"/>
      <c r="E30" s="351"/>
      <c r="F30" s="282">
        <v>0</v>
      </c>
      <c r="G30" s="162">
        <f t="shared" si="0"/>
        <v>0</v>
      </c>
      <c r="H30" s="352">
        <f>(D30*E30)+(F30*(D30*E30))</f>
        <v>0</v>
      </c>
    </row>
    <row r="31" spans="1:10" s="121" customFormat="1" ht="15" customHeight="1" x14ac:dyDescent="0.2">
      <c r="C31" s="151"/>
      <c r="D31" s="121" t="s">
        <v>301</v>
      </c>
      <c r="E31" s="152">
        <f>SUM(E17:E21,E23:E27,E29)</f>
        <v>0</v>
      </c>
      <c r="G31" s="153">
        <f>SUM(G17:G30)</f>
        <v>0</v>
      </c>
      <c r="H31" s="158">
        <f>SUM(H18:H29)</f>
        <v>0</v>
      </c>
    </row>
    <row r="32" spans="1:10" s="165" customFormat="1" ht="15" customHeight="1" x14ac:dyDescent="0.2">
      <c r="C32" s="147"/>
      <c r="D32" s="121" t="s">
        <v>352</v>
      </c>
      <c r="G32" s="114"/>
      <c r="H32" s="154">
        <f>MAX(G17:H17)+MAX(G18:H18)+MAX(G19:H19)+MAX(G21:H21)+MAX(G20:H20)+MAX(G23:H23)+MAX(G24:H24)+MAX(G25:H25)+MAX(G26:H26)+MAX(G27:H27)+MAX(G29:H29)</f>
        <v>0</v>
      </c>
    </row>
    <row r="33" spans="1:46" s="165" customFormat="1" ht="15" customHeight="1" x14ac:dyDescent="0.2">
      <c r="A33" s="194"/>
      <c r="C33" s="151"/>
      <c r="G33" s="114"/>
      <c r="H33" s="147"/>
    </row>
    <row r="34" spans="1:46" s="165" customFormat="1" ht="15" customHeight="1" x14ac:dyDescent="0.25">
      <c r="A34" s="452" t="s">
        <v>49</v>
      </c>
      <c r="B34" s="452"/>
      <c r="C34" s="452"/>
      <c r="G34" s="114"/>
      <c r="H34" s="147"/>
    </row>
    <row r="35" spans="1:46" s="165" customFormat="1" ht="15" customHeight="1" x14ac:dyDescent="0.25">
      <c r="A35" s="452" t="s">
        <v>50</v>
      </c>
      <c r="B35" s="452"/>
      <c r="C35" s="452"/>
      <c r="G35" s="114"/>
      <c r="H35" s="147"/>
    </row>
    <row r="36" spans="1:46" s="165" customFormat="1" ht="15" customHeight="1" x14ac:dyDescent="0.25">
      <c r="A36" s="174"/>
      <c r="B36" s="114"/>
      <c r="C36" s="114"/>
      <c r="G36" s="114"/>
      <c r="H36" s="147"/>
    </row>
    <row r="37" spans="1:46" s="165" customFormat="1" ht="15" customHeight="1" x14ac:dyDescent="0.2">
      <c r="A37" s="121" t="s">
        <v>353</v>
      </c>
      <c r="C37" s="147"/>
      <c r="G37" s="114"/>
      <c r="H37" s="147"/>
    </row>
    <row r="38" spans="1:46" s="165" customFormat="1" ht="15" customHeight="1" x14ac:dyDescent="0.2">
      <c r="A38" s="121" t="s">
        <v>354</v>
      </c>
      <c r="C38" s="147"/>
      <c r="G38" s="114"/>
      <c r="H38" s="147"/>
    </row>
    <row r="39" spans="1:46" s="165" customFormat="1" ht="15" customHeight="1" x14ac:dyDescent="0.2">
      <c r="A39" s="121" t="s">
        <v>340</v>
      </c>
      <c r="C39" s="147"/>
      <c r="G39" s="114"/>
      <c r="H39" s="147"/>
    </row>
    <row r="40" spans="1:46" s="165" customFormat="1" ht="15" customHeight="1" x14ac:dyDescent="0.2">
      <c r="A40" s="121" t="s">
        <v>341</v>
      </c>
      <c r="C40" s="147"/>
      <c r="G40" s="114"/>
      <c r="H40" s="147"/>
    </row>
    <row r="41" spans="1:46" s="165" customFormat="1" ht="15" customHeight="1" x14ac:dyDescent="0.2">
      <c r="A41" s="121" t="s">
        <v>342</v>
      </c>
      <c r="C41" s="147"/>
      <c r="G41" s="114"/>
      <c r="H41" s="147"/>
    </row>
    <row r="42" spans="1:46" s="165" customFormat="1" ht="15" customHeight="1" x14ac:dyDescent="0.2">
      <c r="A42" s="121" t="s">
        <v>343</v>
      </c>
      <c r="C42" s="147"/>
      <c r="G42" s="114"/>
      <c r="H42" s="147"/>
    </row>
    <row r="43" spans="1:46" s="165" customFormat="1" ht="15" customHeight="1" x14ac:dyDescent="0.2">
      <c r="A43" s="122" t="s">
        <v>344</v>
      </c>
      <c r="C43" s="147"/>
      <c r="G43" s="114"/>
      <c r="H43" s="147"/>
    </row>
    <row r="44" spans="1:46" s="165" customFormat="1" ht="15" customHeight="1" x14ac:dyDescent="0.2">
      <c r="A44" s="122" t="s">
        <v>345</v>
      </c>
      <c r="C44" s="147"/>
      <c r="G44" s="114"/>
      <c r="H44" s="147"/>
    </row>
    <row r="45" spans="1:46" s="165" customFormat="1" ht="15" customHeight="1" x14ac:dyDescent="0.2">
      <c r="A45" s="121"/>
      <c r="C45" s="147"/>
      <c r="G45" s="114"/>
      <c r="H45" s="147"/>
    </row>
    <row r="46" spans="1:46" s="250" customFormat="1" ht="15" customHeight="1" x14ac:dyDescent="0.2">
      <c r="A46" s="253" t="s">
        <v>28</v>
      </c>
      <c r="B46" s="251"/>
      <c r="C46" s="156" t="s">
        <v>346</v>
      </c>
      <c r="D46" s="251" t="s">
        <v>347</v>
      </c>
      <c r="E46" s="157" t="s">
        <v>348</v>
      </c>
      <c r="F46" s="252" t="s">
        <v>349</v>
      </c>
      <c r="G46" s="157" t="s">
        <v>350</v>
      </c>
      <c r="H46" s="159" t="s">
        <v>347</v>
      </c>
      <c r="I46" s="448" t="s">
        <v>351</v>
      </c>
      <c r="J46" s="448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</row>
    <row r="47" spans="1:46" s="165" customFormat="1" ht="15" customHeight="1" x14ac:dyDescent="0.2">
      <c r="A47" s="252" t="s">
        <v>51</v>
      </c>
      <c r="C47" s="148"/>
      <c r="D47" s="251"/>
      <c r="E47" s="251"/>
      <c r="F47" s="259"/>
      <c r="G47" s="113"/>
      <c r="H47" s="148"/>
    </row>
    <row r="48" spans="1:46" s="165" customFormat="1" ht="15" customHeight="1" x14ac:dyDescent="0.2">
      <c r="A48" s="251" t="s">
        <v>52</v>
      </c>
      <c r="B48" s="251" t="s">
        <v>53</v>
      </c>
      <c r="C48" s="148"/>
      <c r="D48" s="251"/>
      <c r="E48" s="251"/>
      <c r="F48" s="259"/>
      <c r="G48" s="113"/>
      <c r="H48" s="148"/>
      <c r="I48" s="454"/>
      <c r="J48" s="454"/>
    </row>
    <row r="49" spans="1:10" ht="15" customHeight="1" x14ac:dyDescent="0.2">
      <c r="A49" s="251"/>
      <c r="B49" s="251" t="s">
        <v>54</v>
      </c>
      <c r="C49" s="144">
        <v>0.9</v>
      </c>
      <c r="D49" s="141"/>
      <c r="E49" s="142"/>
      <c r="F49" s="143">
        <v>0</v>
      </c>
      <c r="G49" s="144">
        <f>(C49*E49)+(F49*(C49*E49))</f>
        <v>0</v>
      </c>
      <c r="H49" s="145">
        <f>(D49*E49)+(F49*(D49*E49))</f>
        <v>0</v>
      </c>
      <c r="I49" s="449"/>
      <c r="J49" s="449"/>
    </row>
    <row r="50" spans="1:10" ht="15" customHeight="1" x14ac:dyDescent="0.2">
      <c r="A50" s="251"/>
      <c r="B50" s="251" t="s">
        <v>55</v>
      </c>
      <c r="C50" s="148"/>
      <c r="D50" s="139"/>
      <c r="E50" s="139"/>
      <c r="F50" s="143"/>
      <c r="G50" s="113"/>
      <c r="H50" s="148"/>
      <c r="I50" s="449"/>
      <c r="J50" s="449"/>
    </row>
    <row r="51" spans="1:10" ht="15" customHeight="1" x14ac:dyDescent="0.2">
      <c r="A51" s="251" t="s">
        <v>56</v>
      </c>
      <c r="B51" s="251" t="s">
        <v>57</v>
      </c>
      <c r="C51" s="144">
        <v>0.64</v>
      </c>
      <c r="D51" s="141"/>
      <c r="E51" s="142"/>
      <c r="F51" s="143">
        <v>0</v>
      </c>
      <c r="G51" s="144">
        <f>(C51*E51)+(F51*(C51*E51))</f>
        <v>0</v>
      </c>
      <c r="H51" s="145">
        <f>(D51*E51)+(F51*(D51*E51))</f>
        <v>0</v>
      </c>
      <c r="I51" s="449"/>
      <c r="J51" s="449"/>
    </row>
    <row r="52" spans="1:10" ht="13.5" customHeight="1" x14ac:dyDescent="0.2">
      <c r="A52" s="251"/>
      <c r="B52" s="251" t="s">
        <v>58</v>
      </c>
      <c r="C52" s="148"/>
      <c r="D52" s="139"/>
      <c r="E52" s="139"/>
      <c r="F52" s="143"/>
      <c r="G52" s="113"/>
      <c r="H52" s="148"/>
      <c r="I52" s="449"/>
      <c r="J52" s="449"/>
    </row>
    <row r="53" spans="1:10" ht="15" customHeight="1" x14ac:dyDescent="0.2">
      <c r="A53" s="251" t="s">
        <v>59</v>
      </c>
      <c r="B53" s="251" t="s">
        <v>60</v>
      </c>
      <c r="C53" s="144">
        <v>0.56000000000000005</v>
      </c>
      <c r="D53" s="141"/>
      <c r="E53" s="142"/>
      <c r="F53" s="143">
        <v>0</v>
      </c>
      <c r="G53" s="144">
        <f>(C53*E53)+(F53*(C53*E53))</f>
        <v>0</v>
      </c>
      <c r="H53" s="145">
        <f>(D53*E53)+(F53*(D53*E53))</f>
        <v>0</v>
      </c>
      <c r="I53" s="449"/>
      <c r="J53" s="449"/>
    </row>
    <row r="54" spans="1:10" ht="15" customHeight="1" x14ac:dyDescent="0.2">
      <c r="A54" s="252" t="s">
        <v>61</v>
      </c>
      <c r="B54" s="165"/>
      <c r="C54" s="148"/>
      <c r="D54" s="139"/>
      <c r="E54" s="139"/>
      <c r="F54" s="143"/>
      <c r="G54" s="113"/>
      <c r="H54" s="148"/>
    </row>
    <row r="55" spans="1:10" ht="15" customHeight="1" x14ac:dyDescent="0.2">
      <c r="A55" s="251" t="s">
        <v>62</v>
      </c>
      <c r="B55" s="251" t="s">
        <v>53</v>
      </c>
      <c r="C55" s="148"/>
      <c r="D55" s="139"/>
      <c r="E55" s="139"/>
      <c r="F55" s="143"/>
      <c r="G55" s="113"/>
      <c r="H55" s="148"/>
      <c r="I55" s="449"/>
      <c r="J55" s="449"/>
    </row>
    <row r="56" spans="1:10" ht="15" customHeight="1" x14ac:dyDescent="0.2">
      <c r="A56" s="251"/>
      <c r="B56" s="251" t="s">
        <v>54</v>
      </c>
      <c r="C56" s="144">
        <v>1.1200000000000001</v>
      </c>
      <c r="D56" s="141"/>
      <c r="E56" s="142"/>
      <c r="F56" s="143">
        <v>0</v>
      </c>
      <c r="G56" s="144">
        <f>(C56*E56)+(F56*(C56*E56))</f>
        <v>0</v>
      </c>
      <c r="H56" s="145">
        <f>(D56*E56)+(F56*(D56*E56))</f>
        <v>0</v>
      </c>
      <c r="I56" s="449"/>
      <c r="J56" s="449"/>
    </row>
    <row r="57" spans="1:10" ht="15" customHeight="1" x14ac:dyDescent="0.2">
      <c r="A57" s="251" t="s">
        <v>63</v>
      </c>
      <c r="B57" s="251" t="s">
        <v>55</v>
      </c>
      <c r="C57" s="148"/>
      <c r="D57" s="139"/>
      <c r="E57" s="139"/>
      <c r="F57" s="143"/>
      <c r="G57" s="113"/>
      <c r="H57" s="148"/>
      <c r="I57" s="449"/>
      <c r="J57" s="449"/>
    </row>
    <row r="58" spans="1:10" ht="15" customHeight="1" x14ac:dyDescent="0.2">
      <c r="A58" s="254"/>
      <c r="B58" s="251" t="s">
        <v>57</v>
      </c>
      <c r="C58" s="144">
        <v>0.8</v>
      </c>
      <c r="D58" s="141"/>
      <c r="E58" s="142"/>
      <c r="F58" s="143">
        <v>0</v>
      </c>
      <c r="G58" s="144">
        <f>(C58*E58)+(F58*(C58*E58))</f>
        <v>0</v>
      </c>
      <c r="H58" s="145">
        <f>(D58*E58)+(F58*(D58*E58))</f>
        <v>0</v>
      </c>
      <c r="I58" s="449"/>
      <c r="J58" s="449"/>
    </row>
    <row r="59" spans="1:10" ht="15" customHeight="1" x14ac:dyDescent="0.2">
      <c r="A59" s="251" t="s">
        <v>64</v>
      </c>
      <c r="B59" s="251" t="s">
        <v>58</v>
      </c>
      <c r="C59" s="148"/>
      <c r="D59" s="139"/>
      <c r="E59" s="139"/>
      <c r="F59" s="143"/>
      <c r="G59" s="113"/>
      <c r="H59" s="148"/>
      <c r="I59" s="449"/>
      <c r="J59" s="449"/>
    </row>
    <row r="60" spans="1:10" ht="15" customHeight="1" x14ac:dyDescent="0.2">
      <c r="A60" s="251"/>
      <c r="B60" s="251" t="s">
        <v>60</v>
      </c>
      <c r="C60" s="144">
        <v>0.69</v>
      </c>
      <c r="D60" s="141"/>
      <c r="E60" s="142"/>
      <c r="F60" s="143">
        <v>0</v>
      </c>
      <c r="G60" s="144">
        <f>(C60*E60)+(F60*(C60*E60))</f>
        <v>0</v>
      </c>
      <c r="H60" s="145">
        <f>(D60*E60)+(F60*(D60*E60))</f>
        <v>0</v>
      </c>
      <c r="I60" s="449"/>
      <c r="J60" s="449"/>
    </row>
    <row r="61" spans="1:10" ht="15" customHeight="1" x14ac:dyDescent="0.2">
      <c r="A61" s="252" t="s">
        <v>65</v>
      </c>
      <c r="B61" s="165"/>
      <c r="C61" s="148"/>
      <c r="D61" s="139"/>
      <c r="E61" s="139"/>
      <c r="F61" s="143"/>
      <c r="G61" s="113"/>
      <c r="H61" s="148"/>
    </row>
    <row r="62" spans="1:10" ht="15" customHeight="1" x14ac:dyDescent="0.2">
      <c r="A62" s="251" t="s">
        <v>66</v>
      </c>
      <c r="B62" s="251" t="s">
        <v>67</v>
      </c>
      <c r="C62" s="148"/>
      <c r="D62" s="139"/>
      <c r="E62" s="139"/>
      <c r="F62" s="143"/>
      <c r="G62" s="113"/>
      <c r="H62" s="148"/>
      <c r="I62" s="449"/>
      <c r="J62" s="449"/>
    </row>
    <row r="63" spans="1:10" ht="15" customHeight="1" x14ac:dyDescent="0.2">
      <c r="A63" s="251"/>
      <c r="B63" s="251" t="s">
        <v>68</v>
      </c>
      <c r="C63" s="144">
        <v>1.1200000000000001</v>
      </c>
      <c r="D63" s="141"/>
      <c r="E63" s="142"/>
      <c r="F63" s="143">
        <v>0</v>
      </c>
      <c r="G63" s="144">
        <f>(C63*E63)+(F63*(C63*E63))</f>
        <v>0</v>
      </c>
      <c r="H63" s="145">
        <f>(D63*E63)+(F63*(D63*E63))</f>
        <v>0</v>
      </c>
      <c r="I63" s="449"/>
      <c r="J63" s="449"/>
    </row>
    <row r="64" spans="1:10" ht="15" customHeight="1" x14ac:dyDescent="0.2">
      <c r="A64" s="251" t="s">
        <v>69</v>
      </c>
      <c r="B64" s="251" t="s">
        <v>67</v>
      </c>
      <c r="C64" s="148"/>
      <c r="D64" s="139"/>
      <c r="E64" s="139"/>
      <c r="F64" s="143"/>
      <c r="G64" s="113"/>
      <c r="H64" s="148"/>
      <c r="I64" s="449"/>
      <c r="J64" s="449"/>
    </row>
    <row r="65" spans="1:10" ht="15" customHeight="1" x14ac:dyDescent="0.2">
      <c r="A65" s="251"/>
      <c r="B65" s="251" t="s">
        <v>70</v>
      </c>
      <c r="C65" s="144">
        <v>0.8</v>
      </c>
      <c r="D65" s="141"/>
      <c r="E65" s="142"/>
      <c r="F65" s="143">
        <v>0</v>
      </c>
      <c r="G65" s="144">
        <f>(C65*E65)+(F65*(C65*E65))</f>
        <v>0</v>
      </c>
      <c r="H65" s="145">
        <f>(D65*E65)+(F65*(D65*E65))</f>
        <v>0</v>
      </c>
      <c r="I65" s="449"/>
      <c r="J65" s="449"/>
    </row>
    <row r="66" spans="1:10" ht="15" customHeight="1" x14ac:dyDescent="0.2">
      <c r="A66" s="251" t="s">
        <v>71</v>
      </c>
      <c r="B66" s="251" t="s">
        <v>72</v>
      </c>
      <c r="C66" s="148"/>
      <c r="D66" s="139"/>
      <c r="E66" s="139"/>
      <c r="F66" s="143"/>
      <c r="G66" s="113"/>
      <c r="H66" s="148"/>
      <c r="I66" s="449"/>
      <c r="J66" s="449"/>
    </row>
    <row r="67" spans="1:10" ht="15" customHeight="1" x14ac:dyDescent="0.2">
      <c r="A67" s="251"/>
      <c r="B67" s="251" t="s">
        <v>73</v>
      </c>
      <c r="C67" s="144">
        <v>1.32</v>
      </c>
      <c r="D67" s="141"/>
      <c r="E67" s="142"/>
      <c r="F67" s="143">
        <v>0</v>
      </c>
      <c r="G67" s="144">
        <f>(C67*E67)+(F67*(C67*E67))</f>
        <v>0</v>
      </c>
      <c r="H67" s="145">
        <f>(D67*E67)+(F67*(D67*E67))</f>
        <v>0</v>
      </c>
      <c r="I67" s="449"/>
      <c r="J67" s="449"/>
    </row>
    <row r="68" spans="1:10" ht="15" customHeight="1" x14ac:dyDescent="0.2">
      <c r="A68" s="251" t="s">
        <v>74</v>
      </c>
      <c r="B68" s="251" t="s">
        <v>75</v>
      </c>
      <c r="C68" s="144">
        <v>0.19</v>
      </c>
      <c r="D68" s="141"/>
      <c r="E68" s="142"/>
      <c r="F68" s="143">
        <v>0</v>
      </c>
      <c r="G68" s="144">
        <f>(C68*E68)+(F68*(C68*E68))</f>
        <v>0</v>
      </c>
      <c r="H68" s="145">
        <f>(D68*E68)+(F68*(D68*E68))</f>
        <v>0</v>
      </c>
      <c r="I68" s="449"/>
      <c r="J68" s="449"/>
    </row>
    <row r="69" spans="1:10" ht="15" customHeight="1" x14ac:dyDescent="0.2">
      <c r="A69" s="251" t="s">
        <v>76</v>
      </c>
      <c r="B69" s="251" t="s">
        <v>77</v>
      </c>
      <c r="C69" s="144">
        <v>0.55000000000000004</v>
      </c>
      <c r="D69" s="141"/>
      <c r="E69" s="142"/>
      <c r="F69" s="143">
        <v>0</v>
      </c>
      <c r="G69" s="144">
        <f>(C69*E69)+(F69*(C69*E69))</f>
        <v>0</v>
      </c>
      <c r="H69" s="145">
        <f>(D69*E69)+(F69*(D69*E69))</f>
        <v>0</v>
      </c>
      <c r="I69" s="449"/>
      <c r="J69" s="449"/>
    </row>
    <row r="70" spans="1:10" s="121" customFormat="1" ht="15" customHeight="1" x14ac:dyDescent="0.2">
      <c r="A70" s="122"/>
      <c r="C70" s="151"/>
      <c r="D70" s="121" t="s">
        <v>301</v>
      </c>
      <c r="E70" s="152">
        <f>SUM(E48:E53,E55:E60,E62:E69)</f>
        <v>0</v>
      </c>
      <c r="G70" s="153">
        <f>SUM(G47:G69)</f>
        <v>0</v>
      </c>
      <c r="H70" s="158">
        <f>SUM(H47:H69)</f>
        <v>0</v>
      </c>
    </row>
    <row r="71" spans="1:10" s="165" customFormat="1" ht="15" customHeight="1" x14ac:dyDescent="0.2">
      <c r="A71" s="202"/>
      <c r="C71" s="147"/>
      <c r="D71" s="121" t="s">
        <v>352</v>
      </c>
      <c r="G71" s="147"/>
      <c r="H71" s="154">
        <f>MAX(G49:H49)+MAX(G51:H51)+MAX(G53:H53)+MAX(G56:H56)+MAX(G58:H58)+MAX(G60:H60)+MAX(G63:H63)+MAX(G65:H65)+MAX(G67:H67)+MAX(G68:H68)+MAX(G69:H69)</f>
        <v>0</v>
      </c>
    </row>
    <row r="72" spans="1:10" s="165" customFormat="1" ht="15" customHeight="1" x14ac:dyDescent="0.2">
      <c r="A72" s="202"/>
      <c r="B72" s="121"/>
      <c r="C72" s="151"/>
      <c r="G72" s="114"/>
      <c r="H72" s="147"/>
    </row>
    <row r="73" spans="1:10" s="165" customFormat="1" ht="15" customHeight="1" x14ac:dyDescent="0.25">
      <c r="A73" s="452" t="s">
        <v>78</v>
      </c>
      <c r="B73" s="452"/>
      <c r="C73" s="452"/>
      <c r="G73" s="114"/>
      <c r="H73" s="147"/>
    </row>
    <row r="74" spans="1:10" s="165" customFormat="1" ht="15" customHeight="1" x14ac:dyDescent="0.25">
      <c r="A74" s="202"/>
      <c r="B74" s="198"/>
      <c r="C74" s="147"/>
      <c r="G74" s="114"/>
      <c r="H74" s="147"/>
    </row>
    <row r="75" spans="1:10" s="165" customFormat="1" ht="15" customHeight="1" x14ac:dyDescent="0.2">
      <c r="A75" s="121" t="s">
        <v>355</v>
      </c>
      <c r="C75" s="255"/>
      <c r="G75" s="114"/>
      <c r="H75" s="147"/>
    </row>
    <row r="76" spans="1:10" s="165" customFormat="1" ht="15" customHeight="1" x14ac:dyDescent="0.2">
      <c r="A76" s="121" t="s">
        <v>356</v>
      </c>
      <c r="C76" s="147"/>
      <c r="G76" s="114"/>
      <c r="H76" s="147"/>
    </row>
    <row r="77" spans="1:10" s="165" customFormat="1" ht="15" customHeight="1" x14ac:dyDescent="0.2">
      <c r="A77" s="121" t="s">
        <v>341</v>
      </c>
      <c r="C77" s="147"/>
      <c r="G77" s="114"/>
      <c r="H77" s="147"/>
    </row>
    <row r="78" spans="1:10" s="165" customFormat="1" ht="15" customHeight="1" x14ac:dyDescent="0.2">
      <c r="A78" s="121" t="s">
        <v>357</v>
      </c>
      <c r="C78" s="147"/>
      <c r="G78" s="114"/>
      <c r="H78" s="147"/>
    </row>
    <row r="79" spans="1:10" s="165" customFormat="1" ht="15" customHeight="1" x14ac:dyDescent="0.2">
      <c r="A79" s="121" t="s">
        <v>342</v>
      </c>
      <c r="C79" s="147"/>
      <c r="G79" s="114"/>
      <c r="H79" s="147"/>
    </row>
    <row r="80" spans="1:10" s="165" customFormat="1" ht="15" customHeight="1" x14ac:dyDescent="0.2">
      <c r="A80" s="121" t="s">
        <v>343</v>
      </c>
      <c r="C80" s="147"/>
      <c r="G80" s="114"/>
      <c r="H80" s="147"/>
    </row>
    <row r="81" spans="1:46" s="165" customFormat="1" ht="15" customHeight="1" x14ac:dyDescent="0.2">
      <c r="A81" s="451" t="s">
        <v>344</v>
      </c>
      <c r="B81" s="451"/>
      <c r="C81" s="147"/>
      <c r="G81" s="114"/>
      <c r="H81" s="147"/>
    </row>
    <row r="82" spans="1:46" s="165" customFormat="1" ht="15" customHeight="1" x14ac:dyDescent="0.2">
      <c r="A82" s="122" t="s">
        <v>345</v>
      </c>
      <c r="C82" s="147"/>
      <c r="G82" s="114"/>
      <c r="H82" s="147"/>
    </row>
    <row r="83" spans="1:46" s="165" customFormat="1" ht="15" customHeight="1" x14ac:dyDescent="0.2">
      <c r="A83" s="121"/>
      <c r="C83" s="147"/>
      <c r="G83" s="114"/>
      <c r="H83" s="147"/>
    </row>
    <row r="84" spans="1:46" s="250" customFormat="1" ht="15" customHeight="1" x14ac:dyDescent="0.2">
      <c r="A84" s="253" t="s">
        <v>28</v>
      </c>
      <c r="B84" s="251"/>
      <c r="C84" s="156" t="s">
        <v>346</v>
      </c>
      <c r="D84" s="251" t="s">
        <v>347</v>
      </c>
      <c r="E84" s="157" t="s">
        <v>348</v>
      </c>
      <c r="F84" s="252" t="s">
        <v>349</v>
      </c>
      <c r="G84" s="157" t="s">
        <v>350</v>
      </c>
      <c r="H84" s="159" t="s">
        <v>347</v>
      </c>
      <c r="I84" s="448" t="s">
        <v>351</v>
      </c>
      <c r="J84" s="448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</row>
    <row r="85" spans="1:46" s="165" customFormat="1" ht="15" customHeight="1" x14ac:dyDescent="0.2">
      <c r="A85" s="252" t="s">
        <v>79</v>
      </c>
      <c r="C85" s="148"/>
      <c r="D85" s="251"/>
      <c r="E85" s="251"/>
      <c r="G85" s="113"/>
      <c r="H85" s="148"/>
    </row>
    <row r="86" spans="1:46" ht="15" customHeight="1" x14ac:dyDescent="0.2">
      <c r="A86" s="256" t="s">
        <v>80</v>
      </c>
      <c r="B86" s="251" t="s">
        <v>81</v>
      </c>
      <c r="C86" s="144">
        <v>0.38</v>
      </c>
      <c r="D86" s="141"/>
      <c r="E86" s="142"/>
      <c r="F86" s="143">
        <v>0</v>
      </c>
      <c r="G86" s="144">
        <f t="shared" ref="G86:G122" si="1">(C86*E86)+(F86*(C86*E86))</f>
        <v>0</v>
      </c>
      <c r="H86" s="145">
        <f t="shared" ref="H86:H94" si="2">(D86*E86)+(F86*(D86*E86))</f>
        <v>0</v>
      </c>
      <c r="I86" s="449"/>
      <c r="J86" s="449"/>
    </row>
    <row r="87" spans="1:46" ht="15" customHeight="1" x14ac:dyDescent="0.2">
      <c r="A87" s="256" t="s">
        <v>82</v>
      </c>
      <c r="B87" s="251" t="s">
        <v>83</v>
      </c>
      <c r="C87" s="144">
        <v>0.16</v>
      </c>
      <c r="D87" s="141"/>
      <c r="E87" s="142"/>
      <c r="F87" s="143">
        <v>0</v>
      </c>
      <c r="G87" s="144">
        <f t="shared" si="1"/>
        <v>0</v>
      </c>
      <c r="H87" s="145">
        <f t="shared" si="2"/>
        <v>0</v>
      </c>
      <c r="I87" s="449"/>
      <c r="J87" s="449"/>
    </row>
    <row r="88" spans="1:46" ht="15" customHeight="1" x14ac:dyDescent="0.2">
      <c r="A88" s="257" t="s">
        <v>84</v>
      </c>
      <c r="B88" s="251" t="s">
        <v>85</v>
      </c>
      <c r="C88" s="144">
        <v>0.53</v>
      </c>
      <c r="D88" s="141"/>
      <c r="E88" s="142"/>
      <c r="F88" s="143">
        <v>0</v>
      </c>
      <c r="G88" s="144">
        <f t="shared" si="1"/>
        <v>0</v>
      </c>
      <c r="H88" s="145">
        <f t="shared" si="2"/>
        <v>0</v>
      </c>
      <c r="I88" s="449"/>
      <c r="J88" s="449"/>
    </row>
    <row r="89" spans="1:46" ht="15" customHeight="1" x14ac:dyDescent="0.2">
      <c r="A89" s="257" t="s">
        <v>86</v>
      </c>
      <c r="B89" s="251" t="s">
        <v>87</v>
      </c>
      <c r="C89" s="144">
        <v>0.46</v>
      </c>
      <c r="D89" s="141"/>
      <c r="E89" s="142"/>
      <c r="F89" s="143">
        <v>0</v>
      </c>
      <c r="G89" s="144">
        <f t="shared" si="1"/>
        <v>0</v>
      </c>
      <c r="H89" s="145">
        <f t="shared" si="2"/>
        <v>0</v>
      </c>
      <c r="I89" s="449"/>
      <c r="J89" s="449"/>
    </row>
    <row r="90" spans="1:46" ht="15" customHeight="1" x14ac:dyDescent="0.2">
      <c r="A90" s="257" t="s">
        <v>88</v>
      </c>
      <c r="B90" s="364" t="s">
        <v>89</v>
      </c>
      <c r="C90" s="144">
        <v>0.41</v>
      </c>
      <c r="D90" s="141"/>
      <c r="E90" s="142"/>
      <c r="F90" s="143">
        <v>0</v>
      </c>
      <c r="G90" s="144">
        <f t="shared" si="1"/>
        <v>0</v>
      </c>
      <c r="H90" s="145">
        <v>0</v>
      </c>
      <c r="I90" s="449"/>
      <c r="J90" s="449"/>
    </row>
    <row r="91" spans="1:46" ht="15" customHeight="1" x14ac:dyDescent="0.2">
      <c r="A91" s="419" t="s">
        <v>419</v>
      </c>
      <c r="B91" s="239" t="s">
        <v>425</v>
      </c>
      <c r="C91" s="376">
        <v>0.31</v>
      </c>
      <c r="D91" s="141"/>
      <c r="E91" s="142"/>
      <c r="F91" s="143">
        <v>0</v>
      </c>
      <c r="G91" s="144">
        <f>(C91*E91)+(F91*(C91*E91))</f>
        <v>0</v>
      </c>
      <c r="H91" s="145">
        <f t="shared" si="2"/>
        <v>0</v>
      </c>
    </row>
    <row r="92" spans="1:46" ht="15" customHeight="1" x14ac:dyDescent="0.2">
      <c r="A92" s="419" t="s">
        <v>420</v>
      </c>
      <c r="B92" s="239" t="s">
        <v>426</v>
      </c>
      <c r="C92" s="376">
        <v>0.25</v>
      </c>
      <c r="D92" s="141"/>
      <c r="E92" s="142"/>
      <c r="F92" s="143">
        <v>0</v>
      </c>
      <c r="G92" s="144">
        <f>(C92*E92)+(F92*(C92*E92))</f>
        <v>0</v>
      </c>
      <c r="H92" s="145">
        <f t="shared" si="2"/>
        <v>0</v>
      </c>
    </row>
    <row r="93" spans="1:46" ht="15" customHeight="1" x14ac:dyDescent="0.2">
      <c r="A93" s="419" t="s">
        <v>421</v>
      </c>
      <c r="B93" s="239" t="s">
        <v>422</v>
      </c>
      <c r="C93" s="376">
        <v>0.21</v>
      </c>
      <c r="D93" s="141"/>
      <c r="E93" s="142"/>
      <c r="F93" s="143">
        <v>0</v>
      </c>
      <c r="G93" s="144">
        <f>(C93*E93)+(F93*(C93*E93))</f>
        <v>0</v>
      </c>
      <c r="H93" s="145">
        <f t="shared" si="2"/>
        <v>0</v>
      </c>
    </row>
    <row r="94" spans="1:46" ht="15" customHeight="1" x14ac:dyDescent="0.2">
      <c r="A94" s="419" t="s">
        <v>423</v>
      </c>
      <c r="B94" s="239" t="s">
        <v>424</v>
      </c>
      <c r="C94" s="376">
        <v>0.18</v>
      </c>
      <c r="D94" s="141"/>
      <c r="E94" s="142"/>
      <c r="F94" s="143">
        <v>0</v>
      </c>
      <c r="G94" s="144">
        <f>(C94*E94)+(F94*(C94*E94))</f>
        <v>0</v>
      </c>
      <c r="H94" s="145">
        <f t="shared" si="2"/>
        <v>0</v>
      </c>
    </row>
    <row r="95" spans="1:46" ht="15" customHeight="1" x14ac:dyDescent="0.2">
      <c r="A95" s="252" t="s">
        <v>90</v>
      </c>
      <c r="B95" s="165"/>
      <c r="C95" s="148"/>
      <c r="D95" s="139"/>
      <c r="E95" s="139"/>
      <c r="F95" s="143"/>
      <c r="G95" s="113"/>
      <c r="H95" s="148"/>
    </row>
    <row r="96" spans="1:46" ht="15" customHeight="1" x14ac:dyDescent="0.2">
      <c r="A96" s="257" t="s">
        <v>91</v>
      </c>
      <c r="B96" s="251" t="s">
        <v>92</v>
      </c>
      <c r="C96" s="144">
        <v>0.38</v>
      </c>
      <c r="D96" s="141"/>
      <c r="E96" s="142"/>
      <c r="F96" s="143">
        <v>0</v>
      </c>
      <c r="G96" s="144">
        <f t="shared" si="1"/>
        <v>0</v>
      </c>
      <c r="H96" s="145">
        <f>(D96*E96)+(F96*(D96*E96))</f>
        <v>0</v>
      </c>
      <c r="I96" s="449"/>
      <c r="J96" s="449"/>
    </row>
    <row r="97" spans="1:10" ht="15" customHeight="1" x14ac:dyDescent="0.2">
      <c r="A97" s="257" t="s">
        <v>93</v>
      </c>
      <c r="B97" s="251" t="s">
        <v>94</v>
      </c>
      <c r="C97" s="144">
        <v>1.52</v>
      </c>
      <c r="D97" s="141"/>
      <c r="E97" s="142"/>
      <c r="F97" s="143">
        <v>0</v>
      </c>
      <c r="G97" s="144">
        <f t="shared" si="1"/>
        <v>0</v>
      </c>
      <c r="H97" s="145">
        <f>(D97*E97)+(F97*(D97*E97))</f>
        <v>0</v>
      </c>
      <c r="I97" s="449"/>
      <c r="J97" s="449"/>
    </row>
    <row r="98" spans="1:10" ht="15" customHeight="1" x14ac:dyDescent="0.2">
      <c r="A98" s="257" t="s">
        <v>95</v>
      </c>
      <c r="B98" s="251" t="s">
        <v>96</v>
      </c>
      <c r="C98" s="144">
        <v>0.38</v>
      </c>
      <c r="D98" s="141"/>
      <c r="E98" s="142"/>
      <c r="F98" s="143">
        <v>0</v>
      </c>
      <c r="G98" s="144">
        <f t="shared" si="1"/>
        <v>0</v>
      </c>
      <c r="H98" s="145">
        <f>(D98*E98)+(F98*(D98*E98))</f>
        <v>0</v>
      </c>
      <c r="I98" s="449"/>
      <c r="J98" s="449"/>
    </row>
    <row r="99" spans="1:10" ht="15" customHeight="1" x14ac:dyDescent="0.2">
      <c r="A99" s="240" t="s">
        <v>97</v>
      </c>
      <c r="B99" s="251" t="s">
        <v>98</v>
      </c>
      <c r="C99" s="144">
        <v>1.28</v>
      </c>
      <c r="D99" s="141"/>
      <c r="E99" s="142"/>
      <c r="F99" s="143">
        <v>0</v>
      </c>
      <c r="G99" s="144">
        <f t="shared" si="1"/>
        <v>0</v>
      </c>
      <c r="H99" s="145">
        <f>(D99*E99)+(F99*(D99*E99))</f>
        <v>0</v>
      </c>
      <c r="I99" s="449"/>
      <c r="J99" s="449"/>
    </row>
    <row r="100" spans="1:10" ht="15" customHeight="1" x14ac:dyDescent="0.2">
      <c r="A100" s="249" t="s">
        <v>99</v>
      </c>
      <c r="B100" s="165"/>
      <c r="C100" s="160"/>
      <c r="D100" s="139"/>
      <c r="E100" s="139"/>
      <c r="F100" s="143"/>
      <c r="G100" s="113"/>
      <c r="H100" s="148"/>
    </row>
    <row r="101" spans="1:10" ht="15" customHeight="1" x14ac:dyDescent="0.2">
      <c r="A101" s="240" t="s">
        <v>100</v>
      </c>
      <c r="B101" s="251" t="s">
        <v>101</v>
      </c>
      <c r="C101" s="144">
        <v>0.38</v>
      </c>
      <c r="D101" s="141"/>
      <c r="E101" s="142"/>
      <c r="F101" s="143">
        <v>0</v>
      </c>
      <c r="G101" s="144">
        <f t="shared" si="1"/>
        <v>0</v>
      </c>
      <c r="H101" s="145">
        <f t="shared" ref="H101:H107" si="3">(D101*E101)+(F101*(D101*E101))</f>
        <v>0</v>
      </c>
      <c r="I101" s="449"/>
      <c r="J101" s="449"/>
    </row>
    <row r="102" spans="1:10" ht="15" customHeight="1" x14ac:dyDescent="0.2">
      <c r="A102" s="240" t="s">
        <v>102</v>
      </c>
      <c r="B102" s="251" t="s">
        <v>103</v>
      </c>
      <c r="C102" s="144">
        <v>0.74</v>
      </c>
      <c r="D102" s="141"/>
      <c r="E102" s="142"/>
      <c r="F102" s="143">
        <v>0</v>
      </c>
      <c r="G102" s="144">
        <f t="shared" si="1"/>
        <v>0</v>
      </c>
      <c r="H102" s="145">
        <f t="shared" si="3"/>
        <v>0</v>
      </c>
      <c r="I102" s="449"/>
      <c r="J102" s="449"/>
    </row>
    <row r="103" spans="1:10" ht="15" customHeight="1" x14ac:dyDescent="0.2">
      <c r="A103" s="240" t="s">
        <v>104</v>
      </c>
      <c r="B103" s="251" t="s">
        <v>105</v>
      </c>
      <c r="C103" s="144">
        <v>0.37</v>
      </c>
      <c r="D103" s="141"/>
      <c r="E103" s="142"/>
      <c r="F103" s="143">
        <v>0</v>
      </c>
      <c r="G103" s="144">
        <f t="shared" si="1"/>
        <v>0</v>
      </c>
      <c r="H103" s="145">
        <f t="shared" si="3"/>
        <v>0</v>
      </c>
      <c r="I103" s="449"/>
      <c r="J103" s="449"/>
    </row>
    <row r="104" spans="1:10" ht="15" customHeight="1" x14ac:dyDescent="0.2">
      <c r="A104" s="240" t="s">
        <v>106</v>
      </c>
      <c r="B104" s="251" t="s">
        <v>107</v>
      </c>
      <c r="C104" s="144">
        <v>0.74</v>
      </c>
      <c r="D104" s="141"/>
      <c r="E104" s="142"/>
      <c r="F104" s="143">
        <v>0</v>
      </c>
      <c r="G104" s="144">
        <f t="shared" si="1"/>
        <v>0</v>
      </c>
      <c r="H104" s="145">
        <f t="shared" si="3"/>
        <v>0</v>
      </c>
      <c r="I104" s="449"/>
      <c r="J104" s="449"/>
    </row>
    <row r="105" spans="1:10" ht="15" customHeight="1" x14ac:dyDescent="0.2">
      <c r="A105" s="240" t="s">
        <v>108</v>
      </c>
      <c r="B105" s="251" t="s">
        <v>109</v>
      </c>
      <c r="C105" s="144">
        <v>0.64</v>
      </c>
      <c r="D105" s="141"/>
      <c r="E105" s="142"/>
      <c r="F105" s="143">
        <v>0</v>
      </c>
      <c r="G105" s="144">
        <f t="shared" si="1"/>
        <v>0</v>
      </c>
      <c r="H105" s="145">
        <f t="shared" si="3"/>
        <v>0</v>
      </c>
      <c r="I105" s="449"/>
      <c r="J105" s="449"/>
    </row>
    <row r="106" spans="1:10" ht="15" customHeight="1" x14ac:dyDescent="0.2">
      <c r="A106" s="240" t="s">
        <v>110</v>
      </c>
      <c r="B106" s="251" t="s">
        <v>111</v>
      </c>
      <c r="C106" s="144">
        <v>0.76</v>
      </c>
      <c r="D106" s="141"/>
      <c r="E106" s="142"/>
      <c r="F106" s="143">
        <v>0</v>
      </c>
      <c r="G106" s="144">
        <f t="shared" si="1"/>
        <v>0</v>
      </c>
      <c r="H106" s="145">
        <f t="shared" si="3"/>
        <v>0</v>
      </c>
      <c r="I106" s="449"/>
      <c r="J106" s="449"/>
    </row>
    <row r="107" spans="1:10" ht="15" customHeight="1" x14ac:dyDescent="0.2">
      <c r="A107" s="240" t="s">
        <v>112</v>
      </c>
      <c r="B107" s="251" t="s">
        <v>113</v>
      </c>
      <c r="C107" s="144">
        <v>1.03</v>
      </c>
      <c r="D107" s="141"/>
      <c r="E107" s="142"/>
      <c r="F107" s="143">
        <v>0</v>
      </c>
      <c r="G107" s="144">
        <f t="shared" si="1"/>
        <v>0</v>
      </c>
      <c r="H107" s="145">
        <f t="shared" si="3"/>
        <v>0</v>
      </c>
      <c r="I107" s="449"/>
      <c r="J107" s="449"/>
    </row>
    <row r="108" spans="1:10" ht="15" customHeight="1" x14ac:dyDescent="0.2">
      <c r="A108" s="252" t="s">
        <v>114</v>
      </c>
      <c r="B108" s="165"/>
      <c r="C108" s="148"/>
      <c r="D108" s="139"/>
      <c r="E108" s="139"/>
      <c r="F108" s="143"/>
      <c r="G108" s="113"/>
      <c r="H108" s="148"/>
    </row>
    <row r="109" spans="1:10" ht="15" customHeight="1" x14ac:dyDescent="0.2">
      <c r="A109" s="240" t="s">
        <v>115</v>
      </c>
      <c r="B109" s="251" t="s">
        <v>101</v>
      </c>
      <c r="C109" s="144">
        <v>0.63</v>
      </c>
      <c r="D109" s="141"/>
      <c r="E109" s="142"/>
      <c r="F109" s="143">
        <v>0</v>
      </c>
      <c r="G109" s="144">
        <f t="shared" si="1"/>
        <v>0</v>
      </c>
      <c r="H109" s="145">
        <f>(D109*E109)+(F109*(D109*E109))</f>
        <v>0</v>
      </c>
      <c r="I109" s="449"/>
      <c r="J109" s="449"/>
    </row>
    <row r="110" spans="1:10" ht="15" customHeight="1" x14ac:dyDescent="0.2">
      <c r="A110" s="240" t="s">
        <v>116</v>
      </c>
      <c r="B110" s="251" t="s">
        <v>117</v>
      </c>
      <c r="C110" s="144">
        <v>1.03</v>
      </c>
      <c r="D110" s="141"/>
      <c r="E110" s="142"/>
      <c r="F110" s="143">
        <v>0</v>
      </c>
      <c r="G110" s="144">
        <f t="shared" si="1"/>
        <v>0</v>
      </c>
      <c r="H110" s="145">
        <f>(D110*E110)+(F110*(D110*E110))</f>
        <v>0</v>
      </c>
      <c r="I110" s="449"/>
      <c r="J110" s="449"/>
    </row>
    <row r="111" spans="1:10" ht="15" customHeight="1" x14ac:dyDescent="0.2">
      <c r="A111" s="240" t="s">
        <v>118</v>
      </c>
      <c r="B111" s="251" t="s">
        <v>109</v>
      </c>
      <c r="C111" s="144">
        <v>1.03</v>
      </c>
      <c r="D111" s="161"/>
      <c r="E111" s="142"/>
      <c r="F111" s="143">
        <v>0</v>
      </c>
      <c r="G111" s="144">
        <f t="shared" si="1"/>
        <v>0</v>
      </c>
      <c r="H111" s="145">
        <f>(D111*E111)+(F111*(D111*E111))</f>
        <v>0</v>
      </c>
      <c r="I111" s="449"/>
      <c r="J111" s="449"/>
    </row>
    <row r="112" spans="1:10" ht="15" customHeight="1" x14ac:dyDescent="0.2">
      <c r="A112" s="240" t="s">
        <v>119</v>
      </c>
      <c r="B112" s="251" t="s">
        <v>120</v>
      </c>
      <c r="C112" s="144">
        <v>1.03</v>
      </c>
      <c r="D112" s="141"/>
      <c r="E112" s="142"/>
      <c r="F112" s="143">
        <v>0</v>
      </c>
      <c r="G112" s="144">
        <f t="shared" si="1"/>
        <v>0</v>
      </c>
      <c r="H112" s="145">
        <f>(D112*E112)+(F112*(D112*E112))</f>
        <v>0</v>
      </c>
      <c r="I112" s="449"/>
      <c r="J112" s="449"/>
    </row>
    <row r="113" spans="1:10" ht="15" customHeight="1" x14ac:dyDescent="0.2">
      <c r="A113" s="252" t="s">
        <v>121</v>
      </c>
      <c r="B113" s="165"/>
      <c r="C113" s="148"/>
      <c r="D113" s="139"/>
      <c r="E113" s="139"/>
      <c r="F113" s="143"/>
      <c r="G113" s="113"/>
      <c r="H113" s="148"/>
    </row>
    <row r="114" spans="1:10" ht="15" customHeight="1" x14ac:dyDescent="0.2">
      <c r="A114" s="240" t="s">
        <v>122</v>
      </c>
      <c r="B114" s="251" t="s">
        <v>117</v>
      </c>
      <c r="C114" s="144">
        <v>0.79</v>
      </c>
      <c r="D114" s="141"/>
      <c r="E114" s="142"/>
      <c r="F114" s="143">
        <v>0</v>
      </c>
      <c r="G114" s="144">
        <f t="shared" si="1"/>
        <v>0</v>
      </c>
      <c r="H114" s="145">
        <f>(D114*E114)+(F114*(D114*E114))</f>
        <v>0</v>
      </c>
      <c r="I114" s="449"/>
      <c r="J114" s="449"/>
    </row>
    <row r="115" spans="1:10" ht="15" customHeight="1" x14ac:dyDescent="0.2">
      <c r="A115" s="240" t="s">
        <v>123</v>
      </c>
      <c r="B115" s="251" t="s">
        <v>124</v>
      </c>
      <c r="C115" s="144">
        <v>0.64</v>
      </c>
      <c r="D115" s="141"/>
      <c r="E115" s="142"/>
      <c r="F115" s="143">
        <v>0</v>
      </c>
      <c r="G115" s="144">
        <f t="shared" si="1"/>
        <v>0</v>
      </c>
      <c r="H115" s="145">
        <f>(D115*E115)+(F115*(D115*E115))</f>
        <v>0</v>
      </c>
      <c r="I115" s="449"/>
      <c r="J115" s="449"/>
    </row>
    <row r="116" spans="1:10" ht="15" customHeight="1" x14ac:dyDescent="0.2">
      <c r="A116" s="240" t="s">
        <v>125</v>
      </c>
      <c r="B116" s="251" t="s">
        <v>120</v>
      </c>
      <c r="C116" s="144">
        <v>0.75</v>
      </c>
      <c r="D116" s="141"/>
      <c r="E116" s="142"/>
      <c r="F116" s="143">
        <v>0</v>
      </c>
      <c r="G116" s="144">
        <f t="shared" si="1"/>
        <v>0</v>
      </c>
      <c r="H116" s="145">
        <f>(D116*E116)+(F116*(D116*E116))</f>
        <v>0</v>
      </c>
      <c r="I116" s="449"/>
      <c r="J116" s="449"/>
    </row>
    <row r="117" spans="1:10" ht="15" customHeight="1" x14ac:dyDescent="0.2">
      <c r="A117" s="252" t="s">
        <v>126</v>
      </c>
      <c r="B117" s="165"/>
      <c r="C117" s="148"/>
      <c r="D117" s="139"/>
      <c r="E117" s="139"/>
      <c r="F117" s="143"/>
      <c r="G117" s="113"/>
      <c r="H117" s="148"/>
    </row>
    <row r="118" spans="1:10" ht="15" customHeight="1" x14ac:dyDescent="0.2">
      <c r="A118" s="240" t="s">
        <v>127</v>
      </c>
      <c r="B118" s="251" t="s">
        <v>128</v>
      </c>
      <c r="C118" s="144">
        <v>0.3</v>
      </c>
      <c r="D118" s="141"/>
      <c r="E118" s="142"/>
      <c r="F118" s="143">
        <v>0</v>
      </c>
      <c r="G118" s="144">
        <f t="shared" si="1"/>
        <v>0</v>
      </c>
      <c r="H118" s="145">
        <f>(D118*E118)+(F118*(D118*E118))</f>
        <v>0</v>
      </c>
      <c r="I118" s="449"/>
      <c r="J118" s="449"/>
    </row>
    <row r="119" spans="1:10" ht="15" customHeight="1" x14ac:dyDescent="0.2">
      <c r="A119" s="240" t="s">
        <v>129</v>
      </c>
      <c r="B119" s="251" t="s">
        <v>130</v>
      </c>
      <c r="C119" s="144">
        <v>0.6</v>
      </c>
      <c r="D119" s="141"/>
      <c r="E119" s="142"/>
      <c r="F119" s="143">
        <v>0</v>
      </c>
      <c r="G119" s="144">
        <f t="shared" si="1"/>
        <v>0</v>
      </c>
      <c r="H119" s="145">
        <f>(D119*E119)+(F119*(D119*E119))</f>
        <v>0</v>
      </c>
      <c r="I119" s="449"/>
      <c r="J119" s="449"/>
    </row>
    <row r="120" spans="1:10" ht="15" customHeight="1" x14ac:dyDescent="0.2">
      <c r="A120" s="240" t="s">
        <v>131</v>
      </c>
      <c r="B120" s="251" t="s">
        <v>132</v>
      </c>
      <c r="C120" s="144">
        <v>0.53</v>
      </c>
      <c r="D120" s="141"/>
      <c r="E120" s="142"/>
      <c r="F120" s="143">
        <v>0</v>
      </c>
      <c r="G120" s="144">
        <f t="shared" si="1"/>
        <v>0</v>
      </c>
      <c r="H120" s="145">
        <f>(D120*E120)+(F120*(D120*E120))</f>
        <v>0</v>
      </c>
      <c r="I120" s="449"/>
      <c r="J120" s="449"/>
    </row>
    <row r="121" spans="1:10" ht="15" customHeight="1" x14ac:dyDescent="0.2">
      <c r="A121" s="240" t="s">
        <v>133</v>
      </c>
      <c r="B121" s="251" t="s">
        <v>134</v>
      </c>
      <c r="C121" s="162">
        <v>0.6</v>
      </c>
      <c r="D121" s="141"/>
      <c r="E121" s="142"/>
      <c r="F121" s="143">
        <v>0</v>
      </c>
      <c r="G121" s="144">
        <f t="shared" si="1"/>
        <v>0</v>
      </c>
      <c r="H121" s="145">
        <f>(D121*E121)+(F121*(D121*E121))</f>
        <v>0</v>
      </c>
      <c r="I121" s="449"/>
      <c r="J121" s="449"/>
    </row>
    <row r="122" spans="1:10" ht="15" customHeight="1" x14ac:dyDescent="0.2">
      <c r="A122" s="240" t="s">
        <v>135</v>
      </c>
      <c r="B122" s="251" t="s">
        <v>136</v>
      </c>
      <c r="C122" s="144">
        <v>0.87</v>
      </c>
      <c r="D122" s="141"/>
      <c r="E122" s="142"/>
      <c r="F122" s="143">
        <v>0</v>
      </c>
      <c r="G122" s="144">
        <f t="shared" si="1"/>
        <v>0</v>
      </c>
      <c r="H122" s="145">
        <f>(D122*E122)+(F122*(D122*E122))</f>
        <v>0</v>
      </c>
      <c r="I122" s="449"/>
      <c r="J122" s="449"/>
    </row>
    <row r="123" spans="1:10" s="121" customFormat="1" ht="15" customHeight="1" x14ac:dyDescent="0.2">
      <c r="A123" s="122"/>
      <c r="C123" s="151"/>
      <c r="D123" s="121" t="s">
        <v>301</v>
      </c>
      <c r="E123" s="152">
        <f>SUM(E86:E90,E96:E99,E101:E107,E109:E112,E114:E116,E118:E122)</f>
        <v>0</v>
      </c>
      <c r="G123" s="153">
        <f>SUM(G85:G122)</f>
        <v>0</v>
      </c>
      <c r="H123" s="158">
        <f>SUM(H85:H122)</f>
        <v>0</v>
      </c>
    </row>
    <row r="124" spans="1:10" s="165" customFormat="1" ht="15" customHeight="1" x14ac:dyDescent="0.2">
      <c r="A124" s="202"/>
      <c r="B124" s="121"/>
      <c r="C124" s="151"/>
      <c r="D124" s="121" t="s">
        <v>352</v>
      </c>
      <c r="G124" s="147"/>
      <c r="H124" s="154">
        <f>MAX(G86:H86)+MAX(G87:H87)+MAX(G88:H88)+MAX(G89:H89)+MAX(G90:H90)+MAX(G96:H96)+MAX(G97:H97)+MAX(G98:H98)+MAX(G99:H99)+MAX(G101:H101)+MAX(G102:H102)+MAX(G103:H103)+MAX(G104:H104)+MAX(G105:H105)+MAX(G106:H106)+MAX(G107:H107)+MAX(G109:H109)+MAX(G110:H110)+MAX(G111:H111)+MAX(G112:H112)+MAX(G114:H114)+MAX(G115:H115)+MAX(G116:H116)+MAX(G118:H118)+MAX(G119:H119)+MAX(G120:H120)+MAX(G121:H121)+MAX(G122:H122)</f>
        <v>0</v>
      </c>
    </row>
    <row r="125" spans="1:10" s="165" customFormat="1" ht="15" customHeight="1" x14ac:dyDescent="0.2">
      <c r="A125" s="202"/>
      <c r="B125" s="121"/>
      <c r="C125" s="151"/>
      <c r="G125" s="114"/>
      <c r="H125" s="147"/>
    </row>
    <row r="126" spans="1:10" s="165" customFormat="1" ht="15" customHeight="1" x14ac:dyDescent="0.25">
      <c r="A126" s="452" t="s">
        <v>137</v>
      </c>
      <c r="B126" s="452"/>
      <c r="C126" s="452"/>
      <c r="G126" s="114"/>
      <c r="H126" s="147"/>
    </row>
    <row r="127" spans="1:10" s="165" customFormat="1" ht="15" customHeight="1" x14ac:dyDescent="0.25">
      <c r="A127" s="174"/>
      <c r="B127" s="114"/>
      <c r="C127" s="114"/>
      <c r="G127" s="114"/>
      <c r="H127" s="147"/>
    </row>
    <row r="128" spans="1:10" s="165" customFormat="1" ht="15" customHeight="1" x14ac:dyDescent="0.2">
      <c r="A128" s="121" t="s">
        <v>358</v>
      </c>
      <c r="C128" s="147"/>
      <c r="G128" s="114"/>
      <c r="H128" s="147"/>
    </row>
    <row r="129" spans="1:46" s="165" customFormat="1" ht="15" customHeight="1" x14ac:dyDescent="0.2">
      <c r="A129" s="121" t="s">
        <v>359</v>
      </c>
      <c r="C129" s="147"/>
      <c r="G129" s="114"/>
      <c r="H129" s="147"/>
    </row>
    <row r="130" spans="1:46" s="165" customFormat="1" ht="15" customHeight="1" x14ac:dyDescent="0.2">
      <c r="A130" s="121" t="s">
        <v>360</v>
      </c>
      <c r="C130" s="147"/>
      <c r="G130" s="114"/>
      <c r="H130" s="147"/>
    </row>
    <row r="131" spans="1:46" s="165" customFormat="1" ht="15" customHeight="1" x14ac:dyDescent="0.2">
      <c r="A131" s="121" t="s">
        <v>341</v>
      </c>
      <c r="C131" s="147"/>
      <c r="G131" s="114"/>
      <c r="H131" s="147"/>
    </row>
    <row r="132" spans="1:46" s="165" customFormat="1" ht="15" customHeight="1" x14ac:dyDescent="0.2">
      <c r="A132" s="121" t="s">
        <v>342</v>
      </c>
      <c r="C132" s="147"/>
      <c r="G132" s="114"/>
      <c r="H132" s="147"/>
    </row>
    <row r="133" spans="1:46" s="165" customFormat="1" ht="15" customHeight="1" x14ac:dyDescent="0.2">
      <c r="A133" s="121" t="s">
        <v>343</v>
      </c>
      <c r="C133" s="147"/>
      <c r="G133" s="114"/>
      <c r="H133" s="147"/>
    </row>
    <row r="134" spans="1:46" s="165" customFormat="1" ht="15" customHeight="1" x14ac:dyDescent="0.2">
      <c r="A134" s="451" t="s">
        <v>344</v>
      </c>
      <c r="B134" s="451"/>
      <c r="C134" s="147"/>
      <c r="G134" s="114"/>
      <c r="H134" s="147"/>
    </row>
    <row r="135" spans="1:46" s="165" customFormat="1" ht="15" customHeight="1" x14ac:dyDescent="0.2">
      <c r="A135" s="122" t="s">
        <v>345</v>
      </c>
      <c r="C135" s="147"/>
      <c r="G135" s="114"/>
      <c r="H135" s="147"/>
    </row>
    <row r="136" spans="1:46" s="165" customFormat="1" ht="15" customHeight="1" x14ac:dyDescent="0.2">
      <c r="A136" s="121"/>
      <c r="C136" s="147"/>
      <c r="G136" s="114"/>
      <c r="H136" s="147"/>
    </row>
    <row r="137" spans="1:46" s="250" customFormat="1" ht="15" customHeight="1" x14ac:dyDescent="0.2">
      <c r="A137" s="253" t="s">
        <v>28</v>
      </c>
      <c r="B137" s="251"/>
      <c r="C137" s="156" t="s">
        <v>346</v>
      </c>
      <c r="D137" s="251" t="s">
        <v>347</v>
      </c>
      <c r="E137" s="157" t="s">
        <v>348</v>
      </c>
      <c r="F137" s="252" t="s">
        <v>349</v>
      </c>
      <c r="G137" s="157" t="s">
        <v>350</v>
      </c>
      <c r="H137" s="159" t="s">
        <v>347</v>
      </c>
      <c r="I137" s="448" t="s">
        <v>351</v>
      </c>
      <c r="J137" s="448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65"/>
      <c r="AK137" s="165"/>
      <c r="AL137" s="165"/>
      <c r="AM137" s="165"/>
      <c r="AN137" s="165"/>
      <c r="AO137" s="165"/>
      <c r="AP137" s="165"/>
      <c r="AQ137" s="165"/>
      <c r="AR137" s="165"/>
      <c r="AS137" s="165"/>
      <c r="AT137" s="165"/>
    </row>
    <row r="138" spans="1:46" ht="15" customHeight="1" x14ac:dyDescent="0.2">
      <c r="A138" s="240" t="s">
        <v>138</v>
      </c>
      <c r="B138" s="251" t="s">
        <v>139</v>
      </c>
      <c r="C138" s="144">
        <v>0.38</v>
      </c>
      <c r="D138" s="141"/>
      <c r="E138" s="142"/>
      <c r="F138" s="143">
        <v>0</v>
      </c>
      <c r="G138" s="144">
        <f>(C138*E138)+(F138*(C138*E138))</f>
        <v>0</v>
      </c>
      <c r="H138" s="145">
        <f>(D138*E138)+(F138*(D138*E138))</f>
        <v>0</v>
      </c>
      <c r="I138" s="449"/>
      <c r="J138" s="449"/>
    </row>
    <row r="139" spans="1:46" ht="15" customHeight="1" x14ac:dyDescent="0.2">
      <c r="A139" s="240" t="s">
        <v>140</v>
      </c>
      <c r="B139" s="251" t="s">
        <v>141</v>
      </c>
      <c r="C139" s="113"/>
      <c r="D139" s="139"/>
      <c r="E139" s="139"/>
      <c r="F139" s="143"/>
      <c r="G139" s="113"/>
      <c r="H139" s="148"/>
    </row>
    <row r="140" spans="1:46" ht="15" customHeight="1" x14ac:dyDescent="0.2">
      <c r="A140" s="240"/>
      <c r="B140" s="251" t="s">
        <v>142</v>
      </c>
      <c r="C140" s="144">
        <v>1.46</v>
      </c>
      <c r="D140" s="141"/>
      <c r="E140" s="142"/>
      <c r="F140" s="143">
        <v>0</v>
      </c>
      <c r="G140" s="144">
        <f t="shared" ref="G140:G145" si="4">(C140*E140)+(F140*(C140*E140))</f>
        <v>0</v>
      </c>
      <c r="H140" s="145">
        <f t="shared" ref="H140:H145" si="5">(D140*E140)+(F140*(D140*E140))</f>
        <v>0</v>
      </c>
      <c r="I140" s="449"/>
      <c r="J140" s="449"/>
    </row>
    <row r="141" spans="1:46" ht="15" customHeight="1" x14ac:dyDescent="0.2">
      <c r="A141" s="240" t="s">
        <v>143</v>
      </c>
      <c r="B141" s="251" t="s">
        <v>144</v>
      </c>
      <c r="C141" s="144">
        <v>2.46</v>
      </c>
      <c r="D141" s="141"/>
      <c r="E141" s="142"/>
      <c r="F141" s="143">
        <v>0</v>
      </c>
      <c r="G141" s="144">
        <f t="shared" si="4"/>
        <v>0</v>
      </c>
      <c r="H141" s="145">
        <f t="shared" si="5"/>
        <v>0</v>
      </c>
      <c r="I141" s="449"/>
      <c r="J141" s="449"/>
    </row>
    <row r="142" spans="1:46" ht="15" customHeight="1" x14ac:dyDescent="0.2">
      <c r="A142" s="240" t="s">
        <v>145</v>
      </c>
      <c r="B142" s="251" t="s">
        <v>146</v>
      </c>
      <c r="C142" s="144">
        <v>2.11</v>
      </c>
      <c r="D142" s="141"/>
      <c r="E142" s="142"/>
      <c r="F142" s="143">
        <v>0</v>
      </c>
      <c r="G142" s="144">
        <f t="shared" si="4"/>
        <v>0</v>
      </c>
      <c r="H142" s="145">
        <f t="shared" si="5"/>
        <v>0</v>
      </c>
      <c r="I142" s="449"/>
      <c r="J142" s="449"/>
    </row>
    <row r="143" spans="1:46" ht="15" customHeight="1" x14ac:dyDescent="0.2">
      <c r="A143" s="240" t="s">
        <v>147</v>
      </c>
      <c r="B143" s="251" t="s">
        <v>148</v>
      </c>
      <c r="C143" s="144">
        <v>1.84</v>
      </c>
      <c r="D143" s="141"/>
      <c r="E143" s="142"/>
      <c r="F143" s="143">
        <v>0</v>
      </c>
      <c r="G143" s="144">
        <f t="shared" si="4"/>
        <v>0</v>
      </c>
      <c r="H143" s="145">
        <f t="shared" si="5"/>
        <v>0</v>
      </c>
      <c r="I143" s="449"/>
      <c r="J143" s="449"/>
    </row>
    <row r="144" spans="1:46" ht="15" customHeight="1" x14ac:dyDescent="0.2">
      <c r="A144" s="240" t="s">
        <v>149</v>
      </c>
      <c r="B144" s="251" t="s">
        <v>150</v>
      </c>
      <c r="C144" s="144">
        <v>2</v>
      </c>
      <c r="D144" s="141"/>
      <c r="E144" s="142"/>
      <c r="F144" s="143">
        <v>0</v>
      </c>
      <c r="G144" s="144">
        <f t="shared" si="4"/>
        <v>0</v>
      </c>
      <c r="H144" s="145">
        <f t="shared" si="5"/>
        <v>0</v>
      </c>
      <c r="I144" s="449"/>
      <c r="J144" s="449"/>
    </row>
    <row r="145" spans="1:46" ht="15" customHeight="1" x14ac:dyDescent="0.2">
      <c r="A145" s="240" t="s">
        <v>151</v>
      </c>
      <c r="B145" s="251" t="s">
        <v>152</v>
      </c>
      <c r="C145" s="144">
        <v>1.36</v>
      </c>
      <c r="D145" s="141"/>
      <c r="E145" s="142"/>
      <c r="F145" s="143">
        <v>0</v>
      </c>
      <c r="G145" s="144">
        <f t="shared" si="4"/>
        <v>0</v>
      </c>
      <c r="H145" s="145">
        <f t="shared" si="5"/>
        <v>0</v>
      </c>
      <c r="I145" s="449"/>
      <c r="J145" s="449"/>
    </row>
    <row r="146" spans="1:46" ht="15" customHeight="1" x14ac:dyDescent="0.2">
      <c r="A146" s="240" t="s">
        <v>153</v>
      </c>
      <c r="B146" s="251" t="s">
        <v>154</v>
      </c>
      <c r="C146" s="113"/>
      <c r="D146" s="139"/>
      <c r="E146" s="139"/>
      <c r="F146" s="143"/>
      <c r="G146" s="113"/>
      <c r="H146" s="148"/>
    </row>
    <row r="147" spans="1:46" ht="15" customHeight="1" x14ac:dyDescent="0.2">
      <c r="A147" s="240"/>
      <c r="B147" s="251" t="s">
        <v>155</v>
      </c>
      <c r="C147" s="144">
        <v>0.59</v>
      </c>
      <c r="D147" s="141"/>
      <c r="E147" s="142"/>
      <c r="F147" s="143">
        <v>0</v>
      </c>
      <c r="G147" s="144">
        <f>(C147*E147)+(F147*(C147*E147))</f>
        <v>0</v>
      </c>
      <c r="H147" s="145">
        <f>(D147*E147)+(F147*(D147*E147))</f>
        <v>0</v>
      </c>
      <c r="I147" s="449"/>
      <c r="J147" s="449"/>
    </row>
    <row r="148" spans="1:46" s="121" customFormat="1" ht="15" customHeight="1" x14ac:dyDescent="0.2">
      <c r="A148" s="122"/>
      <c r="C148" s="151"/>
      <c r="D148" s="121" t="s">
        <v>301</v>
      </c>
      <c r="E148" s="152">
        <f>SUM(E138,E140:E145,E147)</f>
        <v>0</v>
      </c>
      <c r="G148" s="153">
        <f>SUM(G138:G147)</f>
        <v>0</v>
      </c>
      <c r="H148" s="158">
        <f>SUM(H138:H147)</f>
        <v>0</v>
      </c>
    </row>
    <row r="149" spans="1:46" s="165" customFormat="1" ht="15" customHeight="1" x14ac:dyDescent="0.2">
      <c r="A149" s="202"/>
      <c r="B149" s="121"/>
      <c r="C149" s="151"/>
      <c r="D149" s="121" t="s">
        <v>352</v>
      </c>
      <c r="G149" s="147"/>
      <c r="H149" s="154">
        <f>MAX(G138:H138)+MAX(G140:H140)+MAX(G141:H141)+MAX(G142:H142)+MAX(G143:H143)+MAX(G144:H144)+MAX(G145:H145)+MAX(G147:H147)</f>
        <v>0</v>
      </c>
    </row>
    <row r="150" spans="1:46" s="165" customFormat="1" ht="15" customHeight="1" x14ac:dyDescent="0.2">
      <c r="A150" s="202"/>
      <c r="B150" s="121"/>
      <c r="C150" s="151"/>
      <c r="G150" s="114"/>
      <c r="H150" s="147"/>
    </row>
    <row r="151" spans="1:46" s="165" customFormat="1" ht="15" customHeight="1" x14ac:dyDescent="0.25">
      <c r="A151" s="452" t="s">
        <v>156</v>
      </c>
      <c r="B151" s="452"/>
      <c r="C151" s="452"/>
      <c r="G151" s="114"/>
      <c r="H151" s="147"/>
    </row>
    <row r="152" spans="1:46" s="165" customFormat="1" ht="15" customHeight="1" x14ac:dyDescent="0.2">
      <c r="A152" s="202"/>
      <c r="C152" s="255"/>
      <c r="G152" s="114"/>
      <c r="H152" s="147"/>
    </row>
    <row r="153" spans="1:46" s="165" customFormat="1" ht="15" customHeight="1" x14ac:dyDescent="0.2">
      <c r="A153" s="121" t="s">
        <v>157</v>
      </c>
      <c r="C153" s="147"/>
      <c r="G153" s="114"/>
      <c r="H153" s="147"/>
    </row>
    <row r="154" spans="1:46" s="165" customFormat="1" ht="15" customHeight="1" x14ac:dyDescent="0.2">
      <c r="A154" s="121" t="s">
        <v>361</v>
      </c>
      <c r="C154" s="147"/>
      <c r="G154" s="114"/>
      <c r="H154" s="147"/>
    </row>
    <row r="155" spans="1:46" s="165" customFormat="1" ht="15" customHeight="1" x14ac:dyDescent="0.2">
      <c r="A155" s="121" t="s">
        <v>362</v>
      </c>
      <c r="C155" s="147"/>
      <c r="G155" s="114"/>
      <c r="H155" s="147"/>
    </row>
    <row r="156" spans="1:46" s="165" customFormat="1" ht="15" customHeight="1" x14ac:dyDescent="0.2">
      <c r="A156" s="121" t="s">
        <v>343</v>
      </c>
      <c r="C156" s="147"/>
      <c r="G156" s="114"/>
      <c r="H156" s="147"/>
    </row>
    <row r="157" spans="1:46" s="165" customFormat="1" ht="15" customHeight="1" x14ac:dyDescent="0.2">
      <c r="A157" s="122" t="s">
        <v>344</v>
      </c>
      <c r="C157" s="147"/>
      <c r="G157" s="114"/>
      <c r="H157" s="147"/>
    </row>
    <row r="158" spans="1:46" s="165" customFormat="1" ht="15" customHeight="1" x14ac:dyDescent="0.2">
      <c r="A158" s="122" t="s">
        <v>345</v>
      </c>
      <c r="C158" s="147"/>
      <c r="G158" s="114"/>
      <c r="H158" s="147"/>
    </row>
    <row r="159" spans="1:46" s="165" customFormat="1" ht="15" customHeight="1" x14ac:dyDescent="0.2">
      <c r="A159" s="121"/>
      <c r="C159" s="147"/>
      <c r="G159" s="114"/>
      <c r="H159" s="147"/>
    </row>
    <row r="160" spans="1:46" s="250" customFormat="1" ht="15" customHeight="1" x14ac:dyDescent="0.2">
      <c r="A160" s="253" t="s">
        <v>28</v>
      </c>
      <c r="B160" s="251"/>
      <c r="C160" s="156" t="s">
        <v>346</v>
      </c>
      <c r="D160" s="251" t="s">
        <v>347</v>
      </c>
      <c r="E160" s="157" t="s">
        <v>348</v>
      </c>
      <c r="F160" s="252" t="s">
        <v>349</v>
      </c>
      <c r="G160" s="157" t="s">
        <v>350</v>
      </c>
      <c r="H160" s="159" t="s">
        <v>347</v>
      </c>
      <c r="I160" s="448" t="s">
        <v>351</v>
      </c>
      <c r="J160" s="448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  <c r="Z160" s="165"/>
      <c r="AA160" s="165"/>
      <c r="AB160" s="165"/>
      <c r="AC160" s="165"/>
      <c r="AD160" s="165"/>
      <c r="AE160" s="165"/>
      <c r="AF160" s="165"/>
      <c r="AG160" s="165"/>
      <c r="AH160" s="165"/>
      <c r="AI160" s="165"/>
      <c r="AJ160" s="165"/>
      <c r="AK160" s="165"/>
      <c r="AL160" s="165"/>
      <c r="AM160" s="165"/>
      <c r="AN160" s="165"/>
      <c r="AO160" s="165"/>
      <c r="AP160" s="165"/>
      <c r="AQ160" s="165"/>
      <c r="AR160" s="165"/>
      <c r="AS160" s="165"/>
      <c r="AT160" s="165"/>
    </row>
    <row r="161" spans="1:10" ht="15" customHeight="1" x14ac:dyDescent="0.2">
      <c r="A161" s="240" t="s">
        <v>158</v>
      </c>
      <c r="B161" s="251" t="s">
        <v>159</v>
      </c>
      <c r="C161" s="144">
        <v>0.77</v>
      </c>
      <c r="D161" s="141"/>
      <c r="E161" s="142"/>
      <c r="F161" s="143">
        <v>0</v>
      </c>
      <c r="G161" s="144">
        <f t="shared" ref="G161:G171" si="6">(C161*E161)+(F161*(C161*E161))</f>
        <v>0</v>
      </c>
      <c r="H161" s="145">
        <f t="shared" ref="H161:H171" si="7">(D161*E161)+(F161*(D161*E161))</f>
        <v>0</v>
      </c>
      <c r="I161" s="449"/>
      <c r="J161" s="449"/>
    </row>
    <row r="162" spans="1:10" ht="15" customHeight="1" x14ac:dyDescent="0.2">
      <c r="A162" s="240" t="s">
        <v>160</v>
      </c>
      <c r="B162" s="251" t="s">
        <v>161</v>
      </c>
      <c r="C162" s="144">
        <v>0.45</v>
      </c>
      <c r="D162" s="141"/>
      <c r="E162" s="142"/>
      <c r="F162" s="143">
        <v>0</v>
      </c>
      <c r="G162" s="144">
        <f t="shared" si="6"/>
        <v>0</v>
      </c>
      <c r="H162" s="145">
        <f t="shared" si="7"/>
        <v>0</v>
      </c>
      <c r="I162" s="449"/>
      <c r="J162" s="449"/>
    </row>
    <row r="163" spans="1:10" ht="15" customHeight="1" x14ac:dyDescent="0.2">
      <c r="A163" s="240" t="s">
        <v>162</v>
      </c>
      <c r="B163" s="251" t="s">
        <v>163</v>
      </c>
      <c r="C163" s="144">
        <v>0.38</v>
      </c>
      <c r="D163" s="141"/>
      <c r="E163" s="142"/>
      <c r="F163" s="143">
        <v>0</v>
      </c>
      <c r="G163" s="144">
        <f t="shared" si="6"/>
        <v>0</v>
      </c>
      <c r="H163" s="145">
        <f t="shared" si="7"/>
        <v>0</v>
      </c>
      <c r="I163" s="449"/>
      <c r="J163" s="449"/>
    </row>
    <row r="164" spans="1:10" ht="15" customHeight="1" x14ac:dyDescent="0.2">
      <c r="A164" s="240" t="s">
        <v>164</v>
      </c>
      <c r="B164" s="251" t="s">
        <v>103</v>
      </c>
      <c r="C164" s="144">
        <v>0.83</v>
      </c>
      <c r="D164" s="141"/>
      <c r="E164" s="142"/>
      <c r="F164" s="143">
        <v>0</v>
      </c>
      <c r="G164" s="144">
        <f t="shared" si="6"/>
        <v>0</v>
      </c>
      <c r="H164" s="145">
        <f t="shared" si="7"/>
        <v>0</v>
      </c>
      <c r="I164" s="449"/>
      <c r="J164" s="449"/>
    </row>
    <row r="165" spans="1:10" ht="15" customHeight="1" x14ac:dyDescent="0.2">
      <c r="A165" s="240" t="s">
        <v>165</v>
      </c>
      <c r="B165" s="251" t="s">
        <v>166</v>
      </c>
      <c r="C165" s="144">
        <v>0.63</v>
      </c>
      <c r="D165" s="161"/>
      <c r="E165" s="142"/>
      <c r="F165" s="143">
        <v>0</v>
      </c>
      <c r="G165" s="144">
        <f t="shared" si="6"/>
        <v>0</v>
      </c>
      <c r="H165" s="145">
        <f t="shared" si="7"/>
        <v>0</v>
      </c>
      <c r="I165" s="449"/>
      <c r="J165" s="449"/>
    </row>
    <row r="166" spans="1:10" ht="15" customHeight="1" x14ac:dyDescent="0.2">
      <c r="A166" s="240" t="s">
        <v>167</v>
      </c>
      <c r="B166" s="251" t="s">
        <v>168</v>
      </c>
      <c r="C166" s="144">
        <v>1.41</v>
      </c>
      <c r="D166" s="161"/>
      <c r="E166" s="142"/>
      <c r="F166" s="143">
        <v>0</v>
      </c>
      <c r="G166" s="144">
        <f t="shared" si="6"/>
        <v>0</v>
      </c>
      <c r="H166" s="145">
        <f t="shared" si="7"/>
        <v>0</v>
      </c>
      <c r="I166" s="449"/>
      <c r="J166" s="449"/>
    </row>
    <row r="167" spans="1:10" ht="15" customHeight="1" x14ac:dyDescent="0.2">
      <c r="A167" s="240" t="s">
        <v>169</v>
      </c>
      <c r="B167" s="251" t="s">
        <v>170</v>
      </c>
      <c r="C167" s="144">
        <v>0.56000000000000005</v>
      </c>
      <c r="D167" s="141"/>
      <c r="E167" s="142"/>
      <c r="F167" s="143">
        <v>0</v>
      </c>
      <c r="G167" s="144">
        <f t="shared" si="6"/>
        <v>0</v>
      </c>
      <c r="H167" s="145">
        <f t="shared" si="7"/>
        <v>0</v>
      </c>
      <c r="I167" s="449"/>
      <c r="J167" s="449"/>
    </row>
    <row r="168" spans="1:10" ht="15" customHeight="1" x14ac:dyDescent="0.2">
      <c r="A168" s="240" t="s">
        <v>171</v>
      </c>
      <c r="B168" s="251" t="s">
        <v>172</v>
      </c>
      <c r="C168" s="144">
        <v>1.28</v>
      </c>
      <c r="D168" s="161"/>
      <c r="E168" s="142"/>
      <c r="F168" s="143">
        <v>0</v>
      </c>
      <c r="G168" s="144">
        <f t="shared" si="6"/>
        <v>0</v>
      </c>
      <c r="H168" s="145">
        <f t="shared" si="7"/>
        <v>0</v>
      </c>
      <c r="I168" s="449"/>
      <c r="J168" s="449"/>
    </row>
    <row r="169" spans="1:10" ht="15" customHeight="1" x14ac:dyDescent="0.2">
      <c r="A169" s="240" t="s">
        <v>173</v>
      </c>
      <c r="B169" s="251" t="s">
        <v>174</v>
      </c>
      <c r="C169" s="144">
        <v>1.72</v>
      </c>
      <c r="D169" s="141"/>
      <c r="E169" s="142"/>
      <c r="F169" s="143">
        <v>0</v>
      </c>
      <c r="G169" s="144">
        <f t="shared" si="6"/>
        <v>0</v>
      </c>
      <c r="H169" s="145">
        <f t="shared" si="7"/>
        <v>0</v>
      </c>
      <c r="I169" s="449"/>
      <c r="J169" s="449"/>
    </row>
    <row r="170" spans="1:10" ht="15" customHeight="1" x14ac:dyDescent="0.2">
      <c r="A170" s="240" t="s">
        <v>175</v>
      </c>
      <c r="B170" s="251" t="s">
        <v>176</v>
      </c>
      <c r="C170" s="144">
        <v>0.83</v>
      </c>
      <c r="D170" s="141"/>
      <c r="E170" s="142"/>
      <c r="F170" s="143">
        <v>0</v>
      </c>
      <c r="G170" s="144">
        <f t="shared" si="6"/>
        <v>0</v>
      </c>
      <c r="H170" s="145">
        <f t="shared" si="7"/>
        <v>0</v>
      </c>
      <c r="I170" s="449"/>
      <c r="J170" s="449"/>
    </row>
    <row r="171" spans="1:10" ht="15" customHeight="1" x14ac:dyDescent="0.2">
      <c r="A171" s="240" t="s">
        <v>177</v>
      </c>
      <c r="B171" s="251" t="s">
        <v>178</v>
      </c>
      <c r="C171" s="144">
        <v>0.43</v>
      </c>
      <c r="D171" s="141"/>
      <c r="E171" s="142"/>
      <c r="F171" s="143">
        <v>0</v>
      </c>
      <c r="G171" s="144">
        <f t="shared" si="6"/>
        <v>0</v>
      </c>
      <c r="H171" s="145">
        <f t="shared" si="7"/>
        <v>0</v>
      </c>
      <c r="I171" s="449"/>
      <c r="J171" s="449"/>
    </row>
    <row r="172" spans="1:10" ht="15" customHeight="1" x14ac:dyDescent="0.2">
      <c r="A172" s="252" t="s">
        <v>179</v>
      </c>
      <c r="B172" s="165"/>
      <c r="C172" s="148"/>
      <c r="D172" s="139"/>
      <c r="E172" s="139"/>
      <c r="F172" s="143"/>
      <c r="G172" s="113"/>
      <c r="H172" s="148"/>
    </row>
    <row r="173" spans="1:10" ht="15" customHeight="1" x14ac:dyDescent="0.2">
      <c r="A173" s="240" t="s">
        <v>180</v>
      </c>
      <c r="B173" s="251" t="s">
        <v>159</v>
      </c>
      <c r="C173" s="144">
        <v>0.74</v>
      </c>
      <c r="D173" s="141"/>
      <c r="E173" s="142"/>
      <c r="F173" s="143">
        <v>0</v>
      </c>
      <c r="G173" s="144">
        <f t="shared" ref="G173:G182" si="8">(C173*E173)+(F173*(C173*E173))</f>
        <v>0</v>
      </c>
      <c r="H173" s="145">
        <f t="shared" ref="H173:H182" si="9">(D173*E173)+(F173*(D173*E173))</f>
        <v>0</v>
      </c>
      <c r="I173" s="449"/>
      <c r="J173" s="449"/>
    </row>
    <row r="174" spans="1:10" ht="15" customHeight="1" x14ac:dyDescent="0.2">
      <c r="A174" s="240" t="s">
        <v>181</v>
      </c>
      <c r="B174" s="251" t="s">
        <v>161</v>
      </c>
      <c r="C174" s="144">
        <v>0.45</v>
      </c>
      <c r="D174" s="141"/>
      <c r="E174" s="142"/>
      <c r="F174" s="143">
        <v>0</v>
      </c>
      <c r="G174" s="144">
        <f t="shared" si="8"/>
        <v>0</v>
      </c>
      <c r="H174" s="145">
        <f t="shared" si="9"/>
        <v>0</v>
      </c>
      <c r="I174" s="449"/>
      <c r="J174" s="449"/>
    </row>
    <row r="175" spans="1:10" ht="15" customHeight="1" x14ac:dyDescent="0.2">
      <c r="A175" s="240" t="s">
        <v>182</v>
      </c>
      <c r="B175" s="251" t="s">
        <v>163</v>
      </c>
      <c r="C175" s="144">
        <v>0.19</v>
      </c>
      <c r="D175" s="141"/>
      <c r="E175" s="142"/>
      <c r="F175" s="143">
        <v>0</v>
      </c>
      <c r="G175" s="144">
        <f t="shared" si="8"/>
        <v>0</v>
      </c>
      <c r="H175" s="145">
        <f t="shared" si="9"/>
        <v>0</v>
      </c>
      <c r="I175" s="449"/>
      <c r="J175" s="449"/>
    </row>
    <row r="176" spans="1:10" ht="15" customHeight="1" x14ac:dyDescent="0.2">
      <c r="A176" s="240" t="s">
        <v>183</v>
      </c>
      <c r="B176" s="251" t="s">
        <v>103</v>
      </c>
      <c r="C176" s="144">
        <v>0.67</v>
      </c>
      <c r="D176" s="141"/>
      <c r="E176" s="142"/>
      <c r="F176" s="143">
        <v>0</v>
      </c>
      <c r="G176" s="144">
        <f t="shared" si="8"/>
        <v>0</v>
      </c>
      <c r="H176" s="145">
        <f t="shared" si="9"/>
        <v>0</v>
      </c>
      <c r="I176" s="449"/>
      <c r="J176" s="449"/>
    </row>
    <row r="177" spans="1:10" ht="15" customHeight="1" x14ac:dyDescent="0.2">
      <c r="A177" s="240" t="s">
        <v>184</v>
      </c>
      <c r="B177" s="251" t="s">
        <v>166</v>
      </c>
      <c r="C177" s="144">
        <v>0.46</v>
      </c>
      <c r="D177" s="141"/>
      <c r="E177" s="142"/>
      <c r="F177" s="143">
        <v>0</v>
      </c>
      <c r="G177" s="144">
        <f t="shared" si="8"/>
        <v>0</v>
      </c>
      <c r="H177" s="145">
        <f t="shared" si="9"/>
        <v>0</v>
      </c>
      <c r="I177" s="449"/>
      <c r="J177" s="449"/>
    </row>
    <row r="178" spans="1:10" ht="15" customHeight="1" x14ac:dyDescent="0.2">
      <c r="A178" s="240" t="s">
        <v>185</v>
      </c>
      <c r="B178" s="251" t="s">
        <v>168</v>
      </c>
      <c r="C178" s="144">
        <v>1.72</v>
      </c>
      <c r="D178" s="141"/>
      <c r="E178" s="142"/>
      <c r="F178" s="143">
        <v>0</v>
      </c>
      <c r="G178" s="144">
        <f t="shared" si="8"/>
        <v>0</v>
      </c>
      <c r="H178" s="145">
        <f t="shared" si="9"/>
        <v>0</v>
      </c>
      <c r="I178" s="449"/>
      <c r="J178" s="449"/>
    </row>
    <row r="179" spans="1:10" ht="15" customHeight="1" x14ac:dyDescent="0.2">
      <c r="A179" s="240" t="s">
        <v>186</v>
      </c>
      <c r="B179" s="251" t="s">
        <v>170</v>
      </c>
      <c r="C179" s="144">
        <v>0.32</v>
      </c>
      <c r="D179" s="141"/>
      <c r="E179" s="142"/>
      <c r="F179" s="143">
        <v>0</v>
      </c>
      <c r="G179" s="144">
        <f t="shared" si="8"/>
        <v>0</v>
      </c>
      <c r="H179" s="145">
        <f t="shared" si="9"/>
        <v>0</v>
      </c>
      <c r="I179" s="449"/>
      <c r="J179" s="449"/>
    </row>
    <row r="180" spans="1:10" ht="15" customHeight="1" x14ac:dyDescent="0.2">
      <c r="A180" s="240" t="s">
        <v>187</v>
      </c>
      <c r="B180" s="251" t="s">
        <v>188</v>
      </c>
      <c r="C180" s="144">
        <v>1.38</v>
      </c>
      <c r="D180" s="141"/>
      <c r="E180" s="142"/>
      <c r="F180" s="143">
        <v>0</v>
      </c>
      <c r="G180" s="144">
        <f t="shared" si="8"/>
        <v>0</v>
      </c>
      <c r="H180" s="145">
        <f t="shared" si="9"/>
        <v>0</v>
      </c>
      <c r="I180" s="449"/>
      <c r="J180" s="449"/>
    </row>
    <row r="181" spans="1:10" ht="15" customHeight="1" x14ac:dyDescent="0.2">
      <c r="A181" s="240" t="s">
        <v>189</v>
      </c>
      <c r="B181" s="251" t="s">
        <v>174</v>
      </c>
      <c r="C181" s="144">
        <v>1.59</v>
      </c>
      <c r="D181" s="141"/>
      <c r="E181" s="142"/>
      <c r="F181" s="143">
        <v>0</v>
      </c>
      <c r="G181" s="144">
        <f t="shared" si="8"/>
        <v>0</v>
      </c>
      <c r="H181" s="145">
        <f t="shared" si="9"/>
        <v>0</v>
      </c>
      <c r="I181" s="449"/>
      <c r="J181" s="449"/>
    </row>
    <row r="182" spans="1:10" ht="15" customHeight="1" x14ac:dyDescent="0.2">
      <c r="A182" s="240" t="s">
        <v>190</v>
      </c>
      <c r="B182" s="251" t="s">
        <v>176</v>
      </c>
      <c r="C182" s="144">
        <v>0.77</v>
      </c>
      <c r="D182" s="141"/>
      <c r="E182" s="142"/>
      <c r="F182" s="143">
        <v>0</v>
      </c>
      <c r="G182" s="144">
        <f t="shared" si="8"/>
        <v>0</v>
      </c>
      <c r="H182" s="145">
        <f t="shared" si="9"/>
        <v>0</v>
      </c>
      <c r="I182" s="449"/>
      <c r="J182" s="449"/>
    </row>
    <row r="183" spans="1:10" s="121" customFormat="1" ht="15" customHeight="1" x14ac:dyDescent="0.2">
      <c r="A183" s="122"/>
      <c r="C183" s="151"/>
      <c r="D183" s="121" t="s">
        <v>301</v>
      </c>
      <c r="E183" s="152">
        <f>SUM(E161:E182)</f>
        <v>0</v>
      </c>
      <c r="G183" s="153">
        <f>SUM(G161:G182)</f>
        <v>0</v>
      </c>
      <c r="H183" s="158">
        <f>SUM(H161:H182)</f>
        <v>0</v>
      </c>
    </row>
    <row r="184" spans="1:10" s="165" customFormat="1" ht="15" customHeight="1" x14ac:dyDescent="0.2">
      <c r="A184" s="202"/>
      <c r="C184" s="147"/>
      <c r="D184" s="121" t="s">
        <v>352</v>
      </c>
      <c r="G184" s="147"/>
      <c r="H184" s="154">
        <f>MAX(G161:H161)+MAX(G162:H162)+MAX(G163:H163)+MAX(G164:H164)+MAX(G165:H165)+MAX(G166:H166)+MAX(G167:H167)+MAX(G168:H168)+MAX(G169:H169)+MAX(G170:H170)+MAX(G171:H171)+MAX(G173:H173)+MAX(G174:H174)+MAX(G175:H175)+MAX(G176:H176)+MAX(G177:H177)+MAX(G178:H178)+MAX(G179:H179)+MAX(G180:H180)+MAX(G181:H181)+MAX(G182:H182)</f>
        <v>0</v>
      </c>
    </row>
    <row r="185" spans="1:10" s="165" customFormat="1" ht="15" customHeight="1" x14ac:dyDescent="0.2">
      <c r="A185" s="202"/>
      <c r="B185" s="121"/>
      <c r="C185" s="151"/>
      <c r="G185" s="114"/>
      <c r="H185" s="147"/>
    </row>
    <row r="186" spans="1:10" s="165" customFormat="1" ht="15" customHeight="1" x14ac:dyDescent="0.25">
      <c r="A186" s="452" t="s">
        <v>191</v>
      </c>
      <c r="B186" s="452"/>
      <c r="C186" s="452"/>
      <c r="G186" s="114"/>
      <c r="H186" s="147"/>
    </row>
    <row r="187" spans="1:10" s="165" customFormat="1" ht="15" customHeight="1" x14ac:dyDescent="0.2">
      <c r="A187" s="202"/>
      <c r="C187" s="255"/>
      <c r="G187" s="114"/>
      <c r="H187" s="147"/>
    </row>
    <row r="188" spans="1:10" s="165" customFormat="1" ht="15" customHeight="1" x14ac:dyDescent="0.2">
      <c r="A188" s="121" t="s">
        <v>192</v>
      </c>
      <c r="C188" s="255"/>
      <c r="G188" s="114"/>
      <c r="H188" s="147"/>
    </row>
    <row r="189" spans="1:10" s="165" customFormat="1" ht="15" customHeight="1" x14ac:dyDescent="0.2">
      <c r="A189" s="121" t="s">
        <v>193</v>
      </c>
      <c r="C189" s="255"/>
      <c r="G189" s="114"/>
      <c r="H189" s="147"/>
    </row>
    <row r="190" spans="1:10" s="165" customFormat="1" ht="15" customHeight="1" x14ac:dyDescent="0.2">
      <c r="A190" s="121" t="s">
        <v>363</v>
      </c>
      <c r="C190" s="255"/>
      <c r="G190" s="114"/>
      <c r="H190" s="147"/>
    </row>
    <row r="191" spans="1:10" s="165" customFormat="1" ht="15" customHeight="1" x14ac:dyDescent="0.2">
      <c r="A191" s="121" t="s">
        <v>364</v>
      </c>
      <c r="C191" s="255"/>
      <c r="G191" s="114"/>
      <c r="H191" s="147"/>
    </row>
    <row r="192" spans="1:10" s="165" customFormat="1" ht="15" customHeight="1" x14ac:dyDescent="0.2">
      <c r="A192" s="121" t="s">
        <v>365</v>
      </c>
      <c r="C192" s="147"/>
      <c r="G192" s="114"/>
      <c r="H192" s="147"/>
    </row>
    <row r="193" spans="1:46" s="165" customFormat="1" ht="15" customHeight="1" x14ac:dyDescent="0.25">
      <c r="A193" s="121" t="s">
        <v>343</v>
      </c>
      <c r="B193" s="198"/>
      <c r="C193" s="147"/>
      <c r="G193" s="114"/>
      <c r="H193" s="147"/>
    </row>
    <row r="194" spans="1:46" s="165" customFormat="1" ht="15" customHeight="1" x14ac:dyDescent="0.2">
      <c r="A194" s="451" t="s">
        <v>344</v>
      </c>
      <c r="B194" s="451"/>
      <c r="C194" s="147"/>
      <c r="G194" s="114"/>
      <c r="H194" s="147"/>
    </row>
    <row r="195" spans="1:46" s="165" customFormat="1" ht="15" customHeight="1" x14ac:dyDescent="0.25">
      <c r="A195" s="122" t="s">
        <v>345</v>
      </c>
      <c r="B195" s="198"/>
      <c r="C195" s="147"/>
      <c r="G195" s="114"/>
      <c r="H195" s="147"/>
    </row>
    <row r="196" spans="1:46" s="165" customFormat="1" ht="15" customHeight="1" x14ac:dyDescent="0.25">
      <c r="A196" s="121"/>
      <c r="B196" s="198"/>
      <c r="C196" s="147"/>
      <c r="G196" s="114"/>
      <c r="H196" s="147"/>
    </row>
    <row r="197" spans="1:46" s="250" customFormat="1" ht="15" customHeight="1" x14ac:dyDescent="0.2">
      <c r="A197" s="253" t="s">
        <v>28</v>
      </c>
      <c r="B197" s="251"/>
      <c r="C197" s="156" t="s">
        <v>346</v>
      </c>
      <c r="D197" s="251" t="s">
        <v>347</v>
      </c>
      <c r="E197" s="157" t="s">
        <v>348</v>
      </c>
      <c r="F197" s="252" t="s">
        <v>349</v>
      </c>
      <c r="G197" s="157" t="s">
        <v>350</v>
      </c>
      <c r="H197" s="159" t="s">
        <v>347</v>
      </c>
      <c r="I197" s="448" t="s">
        <v>351</v>
      </c>
      <c r="J197" s="448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  <c r="Z197" s="165"/>
      <c r="AA197" s="165"/>
      <c r="AB197" s="165"/>
      <c r="AC197" s="165"/>
      <c r="AD197" s="165"/>
      <c r="AE197" s="165"/>
      <c r="AF197" s="165"/>
      <c r="AG197" s="165"/>
      <c r="AH197" s="165"/>
      <c r="AI197" s="165"/>
      <c r="AJ197" s="165"/>
      <c r="AK197" s="165"/>
      <c r="AL197" s="165"/>
      <c r="AM197" s="165"/>
      <c r="AN197" s="165"/>
      <c r="AO197" s="165"/>
      <c r="AP197" s="165"/>
      <c r="AQ197" s="165"/>
      <c r="AR197" s="165"/>
      <c r="AS197" s="165"/>
      <c r="AT197" s="165"/>
    </row>
    <row r="198" spans="1:46" ht="15" customHeight="1" x14ac:dyDescent="0.2">
      <c r="A198" s="240" t="s">
        <v>194</v>
      </c>
      <c r="B198" s="251" t="s">
        <v>195</v>
      </c>
      <c r="C198" s="144">
        <v>0.3</v>
      </c>
      <c r="D198" s="141"/>
      <c r="E198" s="142"/>
      <c r="F198" s="143">
        <v>0</v>
      </c>
      <c r="G198" s="144">
        <f t="shared" ref="G198:G207" si="10">(C198*E198)+(F198*(C198*E198))</f>
        <v>0</v>
      </c>
      <c r="H198" s="145">
        <f t="shared" ref="H198:H208" si="11">(D198*E198)+(F198*(D198*E198))</f>
        <v>0</v>
      </c>
      <c r="I198" s="449"/>
      <c r="J198" s="449"/>
    </row>
    <row r="199" spans="1:46" ht="15" customHeight="1" x14ac:dyDescent="0.2">
      <c r="A199" s="240" t="s">
        <v>196</v>
      </c>
      <c r="B199" s="251" t="s">
        <v>161</v>
      </c>
      <c r="C199" s="144">
        <v>0.3</v>
      </c>
      <c r="D199" s="141"/>
      <c r="E199" s="142"/>
      <c r="F199" s="143">
        <v>0</v>
      </c>
      <c r="G199" s="144">
        <f t="shared" si="10"/>
        <v>0</v>
      </c>
      <c r="H199" s="145">
        <f t="shared" si="11"/>
        <v>0</v>
      </c>
      <c r="I199" s="449"/>
      <c r="J199" s="449"/>
    </row>
    <row r="200" spans="1:46" ht="15" customHeight="1" x14ac:dyDescent="0.2">
      <c r="A200" s="240" t="s">
        <v>197</v>
      </c>
      <c r="B200" s="251" t="s">
        <v>103</v>
      </c>
      <c r="C200" s="144">
        <v>0.81</v>
      </c>
      <c r="D200" s="141"/>
      <c r="E200" s="142"/>
      <c r="F200" s="143">
        <v>0</v>
      </c>
      <c r="G200" s="144">
        <f t="shared" si="10"/>
        <v>0</v>
      </c>
      <c r="H200" s="145">
        <f t="shared" si="11"/>
        <v>0</v>
      </c>
      <c r="I200" s="449"/>
      <c r="J200" s="449"/>
    </row>
    <row r="201" spans="1:46" ht="15" customHeight="1" x14ac:dyDescent="0.2">
      <c r="A201" s="240" t="s">
        <v>198</v>
      </c>
      <c r="B201" s="251" t="s">
        <v>166</v>
      </c>
      <c r="C201" s="144">
        <v>0.39</v>
      </c>
      <c r="D201" s="141"/>
      <c r="E201" s="142"/>
      <c r="F201" s="143">
        <v>0</v>
      </c>
      <c r="G201" s="144">
        <f t="shared" si="10"/>
        <v>0</v>
      </c>
      <c r="H201" s="145">
        <f t="shared" si="11"/>
        <v>0</v>
      </c>
      <c r="I201" s="449"/>
      <c r="J201" s="449"/>
    </row>
    <row r="202" spans="1:46" ht="15" customHeight="1" x14ac:dyDescent="0.2">
      <c r="A202" s="240" t="s">
        <v>199</v>
      </c>
      <c r="B202" s="251" t="s">
        <v>168</v>
      </c>
      <c r="C202" s="144">
        <v>0.72</v>
      </c>
      <c r="D202" s="141"/>
      <c r="E202" s="142"/>
      <c r="F202" s="143">
        <v>0</v>
      </c>
      <c r="G202" s="144">
        <f t="shared" si="10"/>
        <v>0</v>
      </c>
      <c r="H202" s="145">
        <f t="shared" si="11"/>
        <v>0</v>
      </c>
      <c r="I202" s="449"/>
      <c r="J202" s="449"/>
    </row>
    <row r="203" spans="1:46" ht="15" customHeight="1" x14ac:dyDescent="0.2">
      <c r="A203" s="240" t="s">
        <v>200</v>
      </c>
      <c r="B203" s="251" t="s">
        <v>170</v>
      </c>
      <c r="C203" s="144">
        <v>0.55000000000000004</v>
      </c>
      <c r="D203" s="141"/>
      <c r="E203" s="142"/>
      <c r="F203" s="143">
        <v>0</v>
      </c>
      <c r="G203" s="144">
        <f t="shared" si="10"/>
        <v>0</v>
      </c>
      <c r="H203" s="145">
        <f t="shared" si="11"/>
        <v>0</v>
      </c>
      <c r="I203" s="449"/>
      <c r="J203" s="449"/>
    </row>
    <row r="204" spans="1:46" ht="15" customHeight="1" x14ac:dyDescent="0.2">
      <c r="A204" s="240" t="s">
        <v>201</v>
      </c>
      <c r="B204" s="251" t="s">
        <v>202</v>
      </c>
      <c r="C204" s="144">
        <v>0.9</v>
      </c>
      <c r="D204" s="141"/>
      <c r="E204" s="142"/>
      <c r="F204" s="143">
        <v>0</v>
      </c>
      <c r="G204" s="144">
        <f t="shared" si="10"/>
        <v>0</v>
      </c>
      <c r="H204" s="145">
        <f t="shared" si="11"/>
        <v>0</v>
      </c>
      <c r="I204" s="449"/>
      <c r="J204" s="449"/>
    </row>
    <row r="205" spans="1:46" ht="15" customHeight="1" x14ac:dyDescent="0.2">
      <c r="A205" s="240" t="s">
        <v>203</v>
      </c>
      <c r="B205" s="251" t="s">
        <v>174</v>
      </c>
      <c r="C205" s="144">
        <v>1.1299999999999999</v>
      </c>
      <c r="D205" s="141"/>
      <c r="E205" s="142"/>
      <c r="F205" s="143">
        <v>0</v>
      </c>
      <c r="G205" s="144">
        <f t="shared" si="10"/>
        <v>0</v>
      </c>
      <c r="H205" s="145">
        <f t="shared" si="11"/>
        <v>0</v>
      </c>
      <c r="I205" s="449"/>
      <c r="J205" s="449"/>
    </row>
    <row r="206" spans="1:46" ht="15" customHeight="1" x14ac:dyDescent="0.2">
      <c r="A206" s="240" t="s">
        <v>204</v>
      </c>
      <c r="B206" s="251" t="s">
        <v>205</v>
      </c>
      <c r="C206" s="144">
        <v>0.55000000000000004</v>
      </c>
      <c r="D206" s="141"/>
      <c r="E206" s="142"/>
      <c r="F206" s="143">
        <v>0</v>
      </c>
      <c r="G206" s="144">
        <f t="shared" si="10"/>
        <v>0</v>
      </c>
      <c r="H206" s="145">
        <f t="shared" si="11"/>
        <v>0</v>
      </c>
      <c r="I206" s="449"/>
      <c r="J206" s="449"/>
    </row>
    <row r="207" spans="1:46" ht="15" customHeight="1" x14ac:dyDescent="0.2">
      <c r="A207" s="240" t="s">
        <v>206</v>
      </c>
      <c r="B207" s="251" t="s">
        <v>178</v>
      </c>
      <c r="C207" s="144">
        <v>0.48</v>
      </c>
      <c r="D207" s="141"/>
      <c r="E207" s="142"/>
      <c r="F207" s="143">
        <v>0</v>
      </c>
      <c r="G207" s="144">
        <f t="shared" si="10"/>
        <v>0</v>
      </c>
      <c r="H207" s="145">
        <f t="shared" si="11"/>
        <v>0</v>
      </c>
      <c r="I207" s="449"/>
      <c r="J207" s="449"/>
    </row>
    <row r="208" spans="1:46" ht="15" customHeight="1" x14ac:dyDescent="0.2">
      <c r="A208" s="202" t="s">
        <v>404</v>
      </c>
      <c r="B208" s="165" t="s">
        <v>405</v>
      </c>
      <c r="C208" s="420">
        <v>0.3</v>
      </c>
      <c r="D208" s="421"/>
      <c r="E208" s="351"/>
      <c r="F208" s="282">
        <v>0</v>
      </c>
      <c r="G208" s="162">
        <v>0</v>
      </c>
      <c r="H208" s="145">
        <f t="shared" si="11"/>
        <v>0</v>
      </c>
    </row>
    <row r="209" spans="1:46" s="121" customFormat="1" ht="15" customHeight="1" x14ac:dyDescent="0.2">
      <c r="A209" s="122"/>
      <c r="C209" s="151"/>
      <c r="D209" s="121" t="s">
        <v>301</v>
      </c>
      <c r="E209" s="152">
        <f>SUM(E198:E207)</f>
        <v>0</v>
      </c>
      <c r="G209" s="153">
        <f>SUM(G198:G207)</f>
        <v>0</v>
      </c>
      <c r="H209" s="163">
        <f>SUM(H198:H208)</f>
        <v>0</v>
      </c>
    </row>
    <row r="210" spans="1:46" s="165" customFormat="1" ht="15" customHeight="1" x14ac:dyDescent="0.2">
      <c r="A210" s="202"/>
      <c r="C210" s="147"/>
      <c r="D210" s="121" t="s">
        <v>352</v>
      </c>
      <c r="G210" s="147"/>
      <c r="H210" s="154">
        <f>MAX(G198:H198)+MAX(G199:H199)+MAX(G200:H200)+MAX(G201:H201)+MAX(G202:H202)+MAX(G203:H203)+MAX(G204:H204)+MAX(G205:H205)+MAX(G206:H206)+MAX(G207:H207)</f>
        <v>0</v>
      </c>
    </row>
    <row r="211" spans="1:46" s="165" customFormat="1" ht="15" customHeight="1" x14ac:dyDescent="0.2">
      <c r="A211" s="202"/>
      <c r="C211" s="147"/>
      <c r="G211" s="114"/>
      <c r="H211" s="147"/>
    </row>
    <row r="212" spans="1:46" s="165" customFormat="1" ht="15" customHeight="1" x14ac:dyDescent="0.25">
      <c r="A212" s="452" t="s">
        <v>207</v>
      </c>
      <c r="B212" s="452"/>
      <c r="C212" s="452"/>
      <c r="G212" s="114"/>
      <c r="H212" s="147"/>
    </row>
    <row r="213" spans="1:46" s="165" customFormat="1" ht="15" customHeight="1" x14ac:dyDescent="0.2">
      <c r="A213" s="202"/>
      <c r="C213" s="255"/>
      <c r="G213" s="114"/>
      <c r="H213" s="147"/>
    </row>
    <row r="214" spans="1:46" s="165" customFormat="1" ht="15" customHeight="1" x14ac:dyDescent="0.2">
      <c r="A214" s="121" t="s">
        <v>410</v>
      </c>
      <c r="C214" s="147"/>
      <c r="G214" s="114"/>
      <c r="H214" s="147"/>
    </row>
    <row r="215" spans="1:46" s="165" customFormat="1" ht="15" customHeight="1" x14ac:dyDescent="0.2">
      <c r="A215" s="121" t="s">
        <v>342</v>
      </c>
      <c r="C215" s="147"/>
      <c r="G215" s="114"/>
      <c r="H215" s="147"/>
    </row>
    <row r="216" spans="1:46" s="165" customFormat="1" ht="15" customHeight="1" x14ac:dyDescent="0.2">
      <c r="A216" s="121" t="s">
        <v>343</v>
      </c>
      <c r="C216" s="147"/>
      <c r="G216" s="114"/>
      <c r="H216" s="147"/>
    </row>
    <row r="217" spans="1:46" s="121" customFormat="1" ht="15" customHeight="1" x14ac:dyDescent="0.2">
      <c r="A217" s="122" t="s">
        <v>411</v>
      </c>
      <c r="C217" s="151"/>
      <c r="D217" s="369"/>
      <c r="G217" s="180"/>
      <c r="H217" s="151"/>
    </row>
    <row r="218" spans="1:46" s="250" customFormat="1" ht="15" customHeight="1" x14ac:dyDescent="0.2">
      <c r="A218" s="253" t="s">
        <v>28</v>
      </c>
      <c r="B218" s="251"/>
      <c r="C218" s="156" t="s">
        <v>346</v>
      </c>
      <c r="D218" s="251" t="s">
        <v>347</v>
      </c>
      <c r="E218" s="157" t="s">
        <v>348</v>
      </c>
      <c r="F218" s="252" t="s">
        <v>349</v>
      </c>
      <c r="G218" s="157" t="s">
        <v>350</v>
      </c>
      <c r="H218" s="159" t="s">
        <v>347</v>
      </c>
      <c r="I218" s="448" t="s">
        <v>351</v>
      </c>
      <c r="J218" s="448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  <c r="AA218" s="165"/>
      <c r="AB218" s="165"/>
      <c r="AC218" s="165"/>
      <c r="AD218" s="165"/>
      <c r="AE218" s="165"/>
      <c r="AF218" s="165"/>
      <c r="AG218" s="165"/>
      <c r="AH218" s="165"/>
      <c r="AI218" s="165"/>
      <c r="AJ218" s="165"/>
      <c r="AK218" s="165"/>
      <c r="AL218" s="165"/>
      <c r="AM218" s="165"/>
      <c r="AN218" s="165"/>
      <c r="AO218" s="165"/>
      <c r="AP218" s="165"/>
      <c r="AQ218" s="165"/>
      <c r="AR218" s="165"/>
      <c r="AS218" s="165"/>
      <c r="AT218" s="165"/>
    </row>
    <row r="219" spans="1:46" ht="15" customHeight="1" x14ac:dyDescent="0.2">
      <c r="A219" s="240" t="s">
        <v>208</v>
      </c>
      <c r="B219" s="251" t="s">
        <v>103</v>
      </c>
      <c r="C219" s="144">
        <v>0.72</v>
      </c>
      <c r="D219" s="141"/>
      <c r="E219" s="142"/>
      <c r="F219" s="143">
        <v>0</v>
      </c>
      <c r="G219" s="144">
        <f>(C219*E219)+(F219*(C219*E219))</f>
        <v>0</v>
      </c>
      <c r="H219" s="145">
        <f>(D219*E219)+(F219*(D219*E219))</f>
        <v>0</v>
      </c>
      <c r="I219" s="449"/>
      <c r="J219" s="449"/>
    </row>
    <row r="220" spans="1:46" ht="15" customHeight="1" x14ac:dyDescent="0.2">
      <c r="A220" s="240" t="s">
        <v>209</v>
      </c>
      <c r="B220" s="251" t="s">
        <v>109</v>
      </c>
      <c r="C220" s="144">
        <v>0.72</v>
      </c>
      <c r="D220" s="141"/>
      <c r="E220" s="142"/>
      <c r="F220" s="143">
        <v>0</v>
      </c>
      <c r="G220" s="144">
        <f>(C220*E220)+(F220*(C220*E220))</f>
        <v>0</v>
      </c>
      <c r="H220" s="145">
        <f>(D220*E220)+(F220*(D220*E220))</f>
        <v>0</v>
      </c>
      <c r="I220" s="449"/>
      <c r="J220" s="449"/>
    </row>
    <row r="221" spans="1:46" ht="15" customHeight="1" x14ac:dyDescent="0.2">
      <c r="A221" s="375" t="s">
        <v>210</v>
      </c>
      <c r="B221" s="364" t="s">
        <v>120</v>
      </c>
      <c r="C221" s="144">
        <v>0.72</v>
      </c>
      <c r="D221" s="141"/>
      <c r="E221" s="142"/>
      <c r="F221" s="143">
        <v>0</v>
      </c>
      <c r="G221" s="144">
        <f>(C221*E221)+(F221*(C221*E221))</f>
        <v>0</v>
      </c>
      <c r="H221" s="145">
        <f>(D221*E221)+(F221*(D221*E221))</f>
        <v>0</v>
      </c>
      <c r="I221" s="449"/>
      <c r="J221" s="449"/>
    </row>
    <row r="222" spans="1:46" ht="15" customHeight="1" x14ac:dyDescent="0.2">
      <c r="A222" s="238" t="s">
        <v>406</v>
      </c>
      <c r="B222" s="239" t="s">
        <v>407</v>
      </c>
      <c r="C222" s="376">
        <v>0.25</v>
      </c>
      <c r="D222" s="141"/>
      <c r="E222" s="351"/>
      <c r="F222" s="143">
        <v>0</v>
      </c>
      <c r="G222" s="144">
        <f>(C222*E222)+(F222*(C222*E222))</f>
        <v>0</v>
      </c>
      <c r="H222" s="145">
        <f>(D222*E222)+(F222*(D222*E222))</f>
        <v>0</v>
      </c>
      <c r="I222" s="449"/>
      <c r="J222" s="449"/>
    </row>
    <row r="223" spans="1:46" s="121" customFormat="1" ht="15" customHeight="1" x14ac:dyDescent="0.2">
      <c r="A223" s="122"/>
      <c r="C223" s="151"/>
      <c r="D223" s="121" t="s">
        <v>301</v>
      </c>
      <c r="E223" s="152">
        <f>SUM(E219:E221)</f>
        <v>0</v>
      </c>
      <c r="G223" s="153">
        <f>SUM(G219:G221)</f>
        <v>0</v>
      </c>
      <c r="H223" s="163">
        <f>SUM(H219:H221)</f>
        <v>0</v>
      </c>
    </row>
    <row r="224" spans="1:46" s="165" customFormat="1" ht="15" customHeight="1" x14ac:dyDescent="0.2">
      <c r="A224" s="202"/>
      <c r="C224" s="147"/>
      <c r="D224" s="121" t="s">
        <v>352</v>
      </c>
      <c r="G224" s="147"/>
      <c r="H224" s="154">
        <f>MAX(G219:H219)+MAX(G220:H220)+MAX(G221:H221)</f>
        <v>0</v>
      </c>
    </row>
    <row r="225" spans="1:46" s="165" customFormat="1" ht="15" customHeight="1" x14ac:dyDescent="0.2">
      <c r="A225" s="202"/>
      <c r="C225" s="147"/>
      <c r="G225" s="114"/>
      <c r="H225" s="147"/>
    </row>
    <row r="226" spans="1:46" s="165" customFormat="1" ht="15" customHeight="1" x14ac:dyDescent="0.25">
      <c r="A226" s="452" t="s">
        <v>211</v>
      </c>
      <c r="B226" s="452"/>
      <c r="C226" s="452"/>
      <c r="G226" s="114"/>
      <c r="H226" s="147"/>
    </row>
    <row r="227" spans="1:46" s="165" customFormat="1" ht="15" customHeight="1" x14ac:dyDescent="0.2">
      <c r="A227" s="202"/>
      <c r="B227" s="121"/>
      <c r="C227" s="147"/>
      <c r="G227" s="114"/>
      <c r="H227" s="147"/>
    </row>
    <row r="228" spans="1:46" s="165" customFormat="1" ht="15" customHeight="1" x14ac:dyDescent="0.2">
      <c r="A228" s="121" t="s">
        <v>212</v>
      </c>
      <c r="C228" s="147"/>
      <c r="G228" s="114"/>
      <c r="H228" s="147"/>
    </row>
    <row r="229" spans="1:46" s="165" customFormat="1" ht="15" customHeight="1" x14ac:dyDescent="0.2">
      <c r="A229" s="121" t="s">
        <v>213</v>
      </c>
      <c r="C229" s="147"/>
      <c r="G229" s="114"/>
      <c r="H229" s="147"/>
    </row>
    <row r="230" spans="1:46" s="165" customFormat="1" ht="15" customHeight="1" x14ac:dyDescent="0.2">
      <c r="A230" s="121" t="s">
        <v>214</v>
      </c>
      <c r="C230" s="147"/>
      <c r="G230" s="114"/>
      <c r="H230" s="147"/>
    </row>
    <row r="231" spans="1:46" s="165" customFormat="1" ht="15" customHeight="1" x14ac:dyDescent="0.2">
      <c r="A231" s="121" t="s">
        <v>343</v>
      </c>
      <c r="C231" s="147"/>
      <c r="G231" s="114"/>
      <c r="H231" s="147"/>
    </row>
    <row r="232" spans="1:46" s="165" customFormat="1" ht="15" customHeight="1" x14ac:dyDescent="0.2">
      <c r="A232" s="451" t="s">
        <v>344</v>
      </c>
      <c r="B232" s="451"/>
      <c r="C232" s="147"/>
      <c r="G232" s="114"/>
      <c r="H232" s="147"/>
    </row>
    <row r="233" spans="1:46" s="165" customFormat="1" ht="15" customHeight="1" x14ac:dyDescent="0.2">
      <c r="A233" s="122" t="s">
        <v>345</v>
      </c>
      <c r="C233" s="147"/>
      <c r="G233" s="114"/>
      <c r="H233" s="147"/>
    </row>
    <row r="234" spans="1:46" s="165" customFormat="1" ht="15" customHeight="1" x14ac:dyDescent="0.2">
      <c r="A234" s="121"/>
      <c r="C234" s="147"/>
      <c r="G234" s="114"/>
      <c r="H234" s="147"/>
    </row>
    <row r="235" spans="1:46" s="250" customFormat="1" ht="15" customHeight="1" x14ac:dyDescent="0.2">
      <c r="A235" s="253" t="s">
        <v>28</v>
      </c>
      <c r="B235" s="251"/>
      <c r="C235" s="156" t="s">
        <v>346</v>
      </c>
      <c r="D235" s="251" t="s">
        <v>347</v>
      </c>
      <c r="E235" s="157" t="s">
        <v>348</v>
      </c>
      <c r="F235" s="252" t="s">
        <v>349</v>
      </c>
      <c r="G235" s="157" t="s">
        <v>350</v>
      </c>
      <c r="H235" s="159" t="s">
        <v>347</v>
      </c>
      <c r="I235" s="448" t="s">
        <v>351</v>
      </c>
      <c r="J235" s="448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  <c r="Z235" s="165"/>
      <c r="AA235" s="165"/>
      <c r="AB235" s="165"/>
      <c r="AC235" s="165"/>
      <c r="AD235" s="165"/>
      <c r="AE235" s="165"/>
      <c r="AF235" s="165"/>
      <c r="AG235" s="165"/>
      <c r="AH235" s="165"/>
      <c r="AI235" s="165"/>
      <c r="AJ235" s="165"/>
      <c r="AK235" s="165"/>
      <c r="AL235" s="165"/>
      <c r="AM235" s="165"/>
      <c r="AN235" s="165"/>
      <c r="AO235" s="165"/>
      <c r="AP235" s="165"/>
      <c r="AQ235" s="165"/>
      <c r="AR235" s="165"/>
      <c r="AS235" s="165"/>
      <c r="AT235" s="165"/>
    </row>
    <row r="236" spans="1:46" ht="15" customHeight="1" x14ac:dyDescent="0.2">
      <c r="A236" s="240" t="s">
        <v>215</v>
      </c>
      <c r="B236" s="251" t="s">
        <v>216</v>
      </c>
      <c r="C236" s="144">
        <v>0.79</v>
      </c>
      <c r="D236" s="141"/>
      <c r="E236" s="142"/>
      <c r="F236" s="143">
        <v>0</v>
      </c>
      <c r="G236" s="144">
        <f>(C236*E236)+(F236*(C236*E236))</f>
        <v>0</v>
      </c>
      <c r="H236" s="145">
        <f>(D236*E236)+(F236*(D236*E236))</f>
        <v>0</v>
      </c>
      <c r="I236" s="449"/>
      <c r="J236" s="449"/>
    </row>
    <row r="237" spans="1:46" ht="15" customHeight="1" x14ac:dyDescent="0.2">
      <c r="A237" s="240" t="s">
        <v>217</v>
      </c>
      <c r="B237" s="251" t="s">
        <v>218</v>
      </c>
      <c r="C237" s="144">
        <v>0.61</v>
      </c>
      <c r="D237" s="141"/>
      <c r="E237" s="142"/>
      <c r="F237" s="143">
        <v>0</v>
      </c>
      <c r="G237" s="144">
        <f>(C237*E237)+(F237*(C237*E237))</f>
        <v>0</v>
      </c>
      <c r="H237" s="145">
        <f>(D237*E237)+(F237*(D237*E237))</f>
        <v>0</v>
      </c>
      <c r="I237" s="449"/>
      <c r="J237" s="449"/>
    </row>
    <row r="238" spans="1:46" ht="15" customHeight="1" x14ac:dyDescent="0.2">
      <c r="A238" s="240" t="s">
        <v>219</v>
      </c>
      <c r="B238" s="251" t="s">
        <v>220</v>
      </c>
      <c r="C238" s="144">
        <v>0.61</v>
      </c>
      <c r="D238" s="141"/>
      <c r="E238" s="142"/>
      <c r="F238" s="143">
        <v>0</v>
      </c>
      <c r="G238" s="144">
        <f>(C238*E238)+(F238*(C238*E238))</f>
        <v>0</v>
      </c>
      <c r="H238" s="145">
        <f>(D238*E238)+(F238*(D238*E238))</f>
        <v>0</v>
      </c>
      <c r="I238" s="449"/>
      <c r="J238" s="449"/>
    </row>
    <row r="239" spans="1:46" ht="15" customHeight="1" x14ac:dyDescent="0.2">
      <c r="A239" s="240" t="s">
        <v>221</v>
      </c>
      <c r="B239" s="251" t="s">
        <v>222</v>
      </c>
      <c r="C239" s="144">
        <v>0.69</v>
      </c>
      <c r="D239" s="141"/>
      <c r="E239" s="142"/>
      <c r="F239" s="143">
        <v>0</v>
      </c>
      <c r="G239" s="144">
        <f>(C239*E239)+(F239*(C239*E239))</f>
        <v>0</v>
      </c>
      <c r="H239" s="145">
        <f>(D239*E239)+(F239*(D239*E239))</f>
        <v>0</v>
      </c>
      <c r="I239" s="449"/>
      <c r="J239" s="449"/>
    </row>
    <row r="240" spans="1:46" ht="15" customHeight="1" x14ac:dyDescent="0.2">
      <c r="A240" s="240" t="s">
        <v>223</v>
      </c>
      <c r="B240" s="251" t="s">
        <v>366</v>
      </c>
      <c r="C240" s="144">
        <v>0.84</v>
      </c>
      <c r="D240" s="141"/>
      <c r="E240" s="142"/>
      <c r="F240" s="143">
        <v>0</v>
      </c>
      <c r="G240" s="144">
        <f>(C240*E240)+(F240*(C240*E240))</f>
        <v>0</v>
      </c>
      <c r="H240" s="145">
        <f>(D240*E240)+(F240*(D240*E240))</f>
        <v>0</v>
      </c>
      <c r="I240" s="449"/>
      <c r="J240" s="449"/>
    </row>
    <row r="241" spans="1:46" s="121" customFormat="1" ht="15" customHeight="1" x14ac:dyDescent="0.2">
      <c r="A241" s="164"/>
      <c r="C241" s="151"/>
      <c r="D241" s="121" t="s">
        <v>301</v>
      </c>
      <c r="E241" s="152">
        <f>SUM(E236:E240)</f>
        <v>0</v>
      </c>
      <c r="G241" s="153">
        <f>SUM(G236:G240)</f>
        <v>0</v>
      </c>
      <c r="H241" s="158">
        <f>SUM(H236:H240)</f>
        <v>0</v>
      </c>
    </row>
    <row r="242" spans="1:46" s="165" customFormat="1" ht="14.25" customHeight="1" x14ac:dyDescent="0.2">
      <c r="A242" s="194"/>
      <c r="C242" s="151"/>
      <c r="D242" s="121" t="s">
        <v>352</v>
      </c>
      <c r="G242" s="147"/>
      <c r="H242" s="154">
        <f>MAX(G236:H236)+MAX(G237:H237)+MAX(G238:H238)+MAX(G239:H239)+MAX(G240:H240)</f>
        <v>0</v>
      </c>
    </row>
    <row r="243" spans="1:46" s="165" customFormat="1" ht="15" customHeight="1" x14ac:dyDescent="0.2">
      <c r="A243" s="202"/>
      <c r="C243" s="147"/>
      <c r="F243" s="114"/>
      <c r="G243" s="114"/>
      <c r="H243" s="197"/>
    </row>
    <row r="244" spans="1:46" s="165" customFormat="1" ht="15" customHeight="1" x14ac:dyDescent="0.2">
      <c r="A244" s="121" t="s">
        <v>224</v>
      </c>
      <c r="C244" s="147"/>
      <c r="G244" s="114"/>
      <c r="H244" s="147"/>
    </row>
    <row r="245" spans="1:46" s="165" customFormat="1" ht="15" customHeight="1" x14ac:dyDescent="0.2">
      <c r="A245" s="121" t="s">
        <v>343</v>
      </c>
      <c r="C245" s="147"/>
      <c r="G245" s="114"/>
      <c r="H245" s="147"/>
    </row>
    <row r="246" spans="1:46" s="165" customFormat="1" ht="15" customHeight="1" x14ac:dyDescent="0.2">
      <c r="A246" s="451" t="s">
        <v>344</v>
      </c>
      <c r="B246" s="451"/>
      <c r="C246" s="147"/>
      <c r="G246" s="114"/>
      <c r="H246" s="147"/>
    </row>
    <row r="247" spans="1:46" s="165" customFormat="1" ht="15" customHeight="1" x14ac:dyDescent="0.2">
      <c r="A247" s="122" t="s">
        <v>345</v>
      </c>
      <c r="C247" s="147"/>
      <c r="G247" s="114"/>
      <c r="H247" s="147"/>
    </row>
    <row r="248" spans="1:46" s="165" customFormat="1" ht="15" customHeight="1" x14ac:dyDescent="0.2">
      <c r="A248" s="121"/>
      <c r="C248" s="147"/>
      <c r="G248" s="114"/>
      <c r="H248" s="147"/>
    </row>
    <row r="249" spans="1:46" s="250" customFormat="1" ht="15" customHeight="1" x14ac:dyDescent="0.2">
      <c r="A249" s="253" t="s">
        <v>28</v>
      </c>
      <c r="B249" s="251"/>
      <c r="C249" s="156" t="s">
        <v>346</v>
      </c>
      <c r="D249" s="251" t="s">
        <v>347</v>
      </c>
      <c r="E249" s="157" t="s">
        <v>348</v>
      </c>
      <c r="F249" s="252" t="s">
        <v>349</v>
      </c>
      <c r="G249" s="157" t="s">
        <v>350</v>
      </c>
      <c r="H249" s="159" t="s">
        <v>347</v>
      </c>
      <c r="I249" s="448" t="s">
        <v>351</v>
      </c>
      <c r="J249" s="448"/>
      <c r="K249" s="165"/>
      <c r="L249" s="165"/>
      <c r="M249" s="165"/>
      <c r="N249" s="165"/>
      <c r="O249" s="165"/>
      <c r="P249" s="165"/>
      <c r="Q249" s="165"/>
      <c r="R249" s="165"/>
      <c r="S249" s="165"/>
      <c r="T249" s="165"/>
      <c r="U249" s="165"/>
      <c r="V249" s="165"/>
      <c r="W249" s="165"/>
      <c r="X249" s="165"/>
      <c r="Y249" s="165"/>
      <c r="Z249" s="165"/>
      <c r="AA249" s="165"/>
      <c r="AB249" s="165"/>
      <c r="AC249" s="165"/>
      <c r="AD249" s="165"/>
      <c r="AE249" s="165"/>
      <c r="AF249" s="165"/>
      <c r="AG249" s="165"/>
      <c r="AH249" s="165"/>
      <c r="AI249" s="165"/>
      <c r="AJ249" s="165"/>
      <c r="AK249" s="165"/>
      <c r="AL249" s="165"/>
      <c r="AM249" s="165"/>
      <c r="AN249" s="165"/>
      <c r="AO249" s="165"/>
      <c r="AP249" s="165"/>
      <c r="AQ249" s="165"/>
      <c r="AR249" s="165"/>
      <c r="AS249" s="165"/>
      <c r="AT249" s="165"/>
    </row>
    <row r="250" spans="1:46" ht="15" customHeight="1" x14ac:dyDescent="0.2">
      <c r="A250" s="240" t="s">
        <v>225</v>
      </c>
      <c r="B250" s="251" t="s">
        <v>226</v>
      </c>
      <c r="C250" s="144">
        <v>0.96</v>
      </c>
      <c r="D250" s="141"/>
      <c r="E250" s="142"/>
      <c r="F250" s="143">
        <v>0</v>
      </c>
      <c r="G250" s="144">
        <f>(C250*E250)+(F250*(C250*E250))</f>
        <v>0</v>
      </c>
      <c r="H250" s="145">
        <f>(D250*E250)+(F250*(D250*E250))</f>
        <v>0</v>
      </c>
      <c r="I250" s="449"/>
      <c r="J250" s="449"/>
    </row>
    <row r="251" spans="1:46" ht="15" customHeight="1" x14ac:dyDescent="0.2">
      <c r="A251" s="240" t="s">
        <v>227</v>
      </c>
      <c r="B251" s="251" t="s">
        <v>228</v>
      </c>
      <c r="C251" s="144">
        <v>0.96</v>
      </c>
      <c r="D251" s="141"/>
      <c r="E251" s="142"/>
      <c r="F251" s="143">
        <v>0</v>
      </c>
      <c r="G251" s="144">
        <f>(C251*E251)+(F251*(C251*E251))</f>
        <v>0</v>
      </c>
      <c r="H251" s="145">
        <f>(D251*E251)+(F251*(D251*E251))</f>
        <v>0</v>
      </c>
      <c r="I251" s="449"/>
      <c r="J251" s="449"/>
    </row>
    <row r="252" spans="1:46" s="121" customFormat="1" ht="15" customHeight="1" x14ac:dyDescent="0.2">
      <c r="A252" s="164"/>
      <c r="C252" s="151"/>
      <c r="D252" s="121" t="s">
        <v>301</v>
      </c>
      <c r="E252" s="152">
        <f>SUM(E250:E251)</f>
        <v>0</v>
      </c>
      <c r="G252" s="153">
        <f>SUM(G250:G251)</f>
        <v>0</v>
      </c>
      <c r="H252" s="158">
        <f>SUM(H250:H251)</f>
        <v>0</v>
      </c>
    </row>
    <row r="253" spans="1:46" s="121" customFormat="1" ht="15" customHeight="1" x14ac:dyDescent="0.2">
      <c r="A253" s="164"/>
      <c r="C253" s="151"/>
      <c r="D253" s="121" t="s">
        <v>352</v>
      </c>
      <c r="G253" s="151"/>
      <c r="H253" s="154">
        <f>MAX(G250:H250)+MAX(G251:H251)</f>
        <v>0</v>
      </c>
    </row>
    <row r="254" spans="1:46" ht="15" customHeight="1" x14ac:dyDescent="0.2">
      <c r="A254" s="194"/>
      <c r="B254" s="165"/>
      <c r="C254" s="151"/>
      <c r="G254" s="147"/>
      <c r="H254" s="147"/>
    </row>
    <row r="255" spans="1:46" ht="15" customHeight="1" x14ac:dyDescent="0.2">
      <c r="A255" s="121" t="s">
        <v>229</v>
      </c>
      <c r="B255" s="165"/>
      <c r="C255" s="147"/>
      <c r="G255" s="114"/>
      <c r="H255" s="147"/>
    </row>
    <row r="256" spans="1:46" ht="15" customHeight="1" x14ac:dyDescent="0.2">
      <c r="A256" s="121" t="s">
        <v>343</v>
      </c>
      <c r="B256" s="165"/>
      <c r="C256" s="147"/>
      <c r="G256" s="114"/>
      <c r="H256" s="147"/>
    </row>
    <row r="257" spans="1:46" ht="15" customHeight="1" x14ac:dyDescent="0.2">
      <c r="A257" s="121"/>
      <c r="B257" s="165"/>
      <c r="C257" s="147"/>
      <c r="G257" s="114"/>
      <c r="H257" s="147"/>
    </row>
    <row r="258" spans="1:46" s="250" customFormat="1" ht="15" customHeight="1" x14ac:dyDescent="0.2">
      <c r="A258" s="253" t="s">
        <v>28</v>
      </c>
      <c r="B258" s="251"/>
      <c r="C258" s="159" t="s">
        <v>346</v>
      </c>
      <c r="D258" s="251" t="s">
        <v>347</v>
      </c>
      <c r="E258" s="157" t="s">
        <v>348</v>
      </c>
      <c r="F258" s="252" t="s">
        <v>349</v>
      </c>
      <c r="G258" s="157" t="s">
        <v>350</v>
      </c>
      <c r="H258" s="159" t="s">
        <v>347</v>
      </c>
      <c r="I258" s="448" t="s">
        <v>351</v>
      </c>
      <c r="J258" s="448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  <c r="Z258" s="165"/>
      <c r="AA258" s="165"/>
      <c r="AB258" s="165"/>
      <c r="AC258" s="165"/>
      <c r="AD258" s="165"/>
      <c r="AE258" s="165"/>
      <c r="AF258" s="165"/>
      <c r="AG258" s="165"/>
      <c r="AH258" s="165"/>
      <c r="AI258" s="165"/>
      <c r="AJ258" s="165"/>
      <c r="AK258" s="165"/>
      <c r="AL258" s="165"/>
      <c r="AM258" s="165"/>
      <c r="AN258" s="165"/>
      <c r="AO258" s="165"/>
      <c r="AP258" s="165"/>
      <c r="AQ258" s="165"/>
      <c r="AR258" s="165"/>
      <c r="AS258" s="165"/>
      <c r="AT258" s="165"/>
    </row>
    <row r="259" spans="1:46" ht="15" customHeight="1" x14ac:dyDescent="0.2">
      <c r="A259" s="240" t="s">
        <v>230</v>
      </c>
      <c r="B259" s="251" t="s">
        <v>231</v>
      </c>
      <c r="C259" s="144">
        <v>1.84</v>
      </c>
      <c r="D259" s="141"/>
      <c r="E259" s="142"/>
      <c r="F259" s="143">
        <v>0</v>
      </c>
      <c r="G259" s="144">
        <f>(C259*E259)+(F259*(C259*E259))</f>
        <v>0</v>
      </c>
      <c r="H259" s="145">
        <f>(D259*E259)+(F259*(D259*E259))</f>
        <v>0</v>
      </c>
      <c r="I259" s="449"/>
      <c r="J259" s="449"/>
    </row>
    <row r="260" spans="1:46" ht="15" customHeight="1" x14ac:dyDescent="0.2">
      <c r="A260" s="240" t="s">
        <v>232</v>
      </c>
      <c r="B260" s="251" t="s">
        <v>233</v>
      </c>
      <c r="C260" s="144">
        <v>2.2400000000000002</v>
      </c>
      <c r="D260" s="141"/>
      <c r="E260" s="142"/>
      <c r="F260" s="143">
        <v>0</v>
      </c>
      <c r="G260" s="144">
        <f>(C260*E260)+(F260*(C260*E260))</f>
        <v>0</v>
      </c>
      <c r="H260" s="145">
        <f>(D260*E260)+(F260*(D260*E260))</f>
        <v>0</v>
      </c>
      <c r="I260" s="449"/>
      <c r="J260" s="449"/>
    </row>
    <row r="261" spans="1:46" s="121" customFormat="1" ht="15" customHeight="1" x14ac:dyDescent="0.2">
      <c r="A261" s="164"/>
      <c r="C261" s="151"/>
      <c r="D261" s="121" t="s">
        <v>301</v>
      </c>
      <c r="E261" s="152">
        <f>SUM(E259:E260)</f>
        <v>0</v>
      </c>
      <c r="G261" s="153">
        <f>SUM(G259:G260)</f>
        <v>0</v>
      </c>
      <c r="H261" s="158">
        <f>SUM(H259:H260)</f>
        <v>0</v>
      </c>
    </row>
    <row r="262" spans="1:46" s="165" customFormat="1" ht="15" customHeight="1" x14ac:dyDescent="0.2">
      <c r="A262" s="194"/>
      <c r="C262" s="151"/>
      <c r="D262" s="121" t="s">
        <v>352</v>
      </c>
      <c r="G262" s="147"/>
      <c r="H262" s="154">
        <f>MAX(G259:H259)+MAX(G260:H260)</f>
        <v>0</v>
      </c>
    </row>
    <row r="263" spans="1:46" ht="15" customHeight="1" x14ac:dyDescent="0.2">
      <c r="A263" s="194"/>
      <c r="B263" s="165"/>
      <c r="C263" s="151"/>
      <c r="E263" s="124"/>
      <c r="G263" s="114"/>
      <c r="H263" s="147"/>
    </row>
    <row r="264" spans="1:46" ht="15" customHeight="1" x14ac:dyDescent="0.2">
      <c r="A264" s="258" t="s">
        <v>234</v>
      </c>
      <c r="B264" s="165"/>
      <c r="C264" s="147"/>
      <c r="G264" s="114"/>
      <c r="H264" s="147"/>
    </row>
    <row r="265" spans="1:46" ht="15" customHeight="1" x14ac:dyDescent="0.2">
      <c r="A265" s="121"/>
      <c r="B265" s="165"/>
      <c r="C265" s="147"/>
      <c r="G265" s="114"/>
      <c r="H265" s="147"/>
    </row>
    <row r="266" spans="1:46" ht="15" customHeight="1" x14ac:dyDescent="0.2">
      <c r="A266" s="121" t="s">
        <v>343</v>
      </c>
      <c r="B266" s="165"/>
      <c r="C266" s="147"/>
      <c r="G266" s="114"/>
      <c r="H266" s="147"/>
    </row>
    <row r="267" spans="1:46" s="250" customFormat="1" ht="15" customHeight="1" x14ac:dyDescent="0.2">
      <c r="A267" s="253" t="s">
        <v>28</v>
      </c>
      <c r="B267" s="251"/>
      <c r="C267" s="159" t="s">
        <v>346</v>
      </c>
      <c r="D267" s="251" t="s">
        <v>347</v>
      </c>
      <c r="E267" s="157" t="s">
        <v>348</v>
      </c>
      <c r="F267" s="252" t="s">
        <v>349</v>
      </c>
      <c r="G267" s="157" t="s">
        <v>350</v>
      </c>
      <c r="H267" s="159" t="s">
        <v>347</v>
      </c>
      <c r="I267" s="448" t="s">
        <v>351</v>
      </c>
      <c r="J267" s="448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  <c r="Z267" s="165"/>
      <c r="AA267" s="165"/>
      <c r="AB267" s="165"/>
      <c r="AC267" s="165"/>
      <c r="AD267" s="165"/>
      <c r="AE267" s="165"/>
      <c r="AF267" s="165"/>
      <c r="AG267" s="165"/>
      <c r="AH267" s="165"/>
      <c r="AI267" s="165"/>
      <c r="AJ267" s="165"/>
      <c r="AK267" s="165"/>
      <c r="AL267" s="165"/>
      <c r="AM267" s="165"/>
      <c r="AN267" s="165"/>
      <c r="AO267" s="165"/>
      <c r="AP267" s="165"/>
      <c r="AQ267" s="165"/>
      <c r="AR267" s="165"/>
      <c r="AS267" s="165"/>
      <c r="AT267" s="165"/>
    </row>
    <row r="268" spans="1:46" ht="15" customHeight="1" x14ac:dyDescent="0.2">
      <c r="A268" s="240" t="s">
        <v>235</v>
      </c>
      <c r="B268" s="251" t="s">
        <v>236</v>
      </c>
      <c r="C268" s="144">
        <v>0.78</v>
      </c>
      <c r="D268" s="141"/>
      <c r="E268" s="166"/>
      <c r="F268" s="143">
        <v>0</v>
      </c>
      <c r="G268" s="144">
        <f>(C268*E268)+(F268*(C268*E268))</f>
        <v>0</v>
      </c>
      <c r="H268" s="145">
        <f>(D268*E268)+(F268*(D268*E268))</f>
        <v>0</v>
      </c>
      <c r="I268" s="449"/>
      <c r="J268" s="449"/>
    </row>
    <row r="269" spans="1:46" s="165" customFormat="1" ht="15" customHeight="1" x14ac:dyDescent="0.2">
      <c r="A269" s="194"/>
      <c r="C269" s="147"/>
      <c r="D269" s="121" t="s">
        <v>352</v>
      </c>
      <c r="G269" s="147"/>
      <c r="H269" s="154">
        <f>MAX(G267:H267)</f>
        <v>0</v>
      </c>
    </row>
    <row r="270" spans="1:46" ht="15" customHeight="1" x14ac:dyDescent="0.2">
      <c r="A270" s="155"/>
      <c r="C270" s="131"/>
      <c r="E270" s="124"/>
      <c r="G270" s="126"/>
    </row>
    <row r="271" spans="1:46" ht="15" customHeight="1" x14ac:dyDescent="0.2">
      <c r="A271" s="155"/>
      <c r="B271" s="124"/>
      <c r="C271" s="131"/>
    </row>
    <row r="272" spans="1:46" ht="15" customHeight="1" x14ac:dyDescent="0.2">
      <c r="A272" s="155"/>
      <c r="C272" s="131"/>
      <c r="G272" s="126"/>
    </row>
    <row r="273" spans="1:10" ht="15" customHeight="1" x14ac:dyDescent="0.2">
      <c r="A273" s="155"/>
      <c r="C273" s="131"/>
      <c r="E273" s="124"/>
      <c r="G273" s="126"/>
    </row>
    <row r="274" spans="1:10" ht="15" customHeight="1" x14ac:dyDescent="0.25">
      <c r="A274" s="155"/>
      <c r="B274" s="49" t="s">
        <v>367</v>
      </c>
      <c r="C274" s="131"/>
      <c r="E274" s="124"/>
      <c r="G274" s="126"/>
    </row>
    <row r="275" spans="1:10" s="1" customFormat="1" ht="15" customHeight="1" x14ac:dyDescent="0.25">
      <c r="A275" s="167"/>
      <c r="B275" s="1" t="s">
        <v>368</v>
      </c>
      <c r="C275" s="168" t="s">
        <v>369</v>
      </c>
      <c r="D275" s="129" t="s">
        <v>370</v>
      </c>
      <c r="E275" s="129" t="s">
        <v>371</v>
      </c>
      <c r="G275" s="243"/>
      <c r="H275" s="243"/>
    </row>
    <row r="276" spans="1:10" s="1" customFormat="1" ht="15" customHeight="1" x14ac:dyDescent="0.2">
      <c r="A276" s="167"/>
      <c r="B276" s="139"/>
      <c r="C276" s="170"/>
      <c r="D276" s="141"/>
      <c r="E276" s="171">
        <f t="shared" ref="E276:E285" si="12">C276*D276</f>
        <v>0</v>
      </c>
      <c r="G276" s="243"/>
      <c r="H276" s="243"/>
    </row>
    <row r="277" spans="1:10" s="1" customFormat="1" ht="15" customHeight="1" x14ac:dyDescent="0.2">
      <c r="A277" s="167"/>
      <c r="B277" s="139"/>
      <c r="C277" s="170"/>
      <c r="D277" s="141"/>
      <c r="E277" s="171">
        <f t="shared" si="12"/>
        <v>0</v>
      </c>
      <c r="G277" s="243"/>
      <c r="H277" s="243"/>
    </row>
    <row r="278" spans="1:10" s="1" customFormat="1" ht="15" customHeight="1" x14ac:dyDescent="0.2">
      <c r="A278" s="167"/>
      <c r="B278" s="139"/>
      <c r="C278" s="170"/>
      <c r="D278" s="141"/>
      <c r="E278" s="171">
        <f t="shared" si="12"/>
        <v>0</v>
      </c>
      <c r="G278" s="243"/>
      <c r="H278" s="243"/>
    </row>
    <row r="279" spans="1:10" s="1" customFormat="1" ht="15" customHeight="1" x14ac:dyDescent="0.2">
      <c r="A279" s="167"/>
      <c r="B279" s="139"/>
      <c r="C279" s="170"/>
      <c r="D279" s="141"/>
      <c r="E279" s="171">
        <f t="shared" si="12"/>
        <v>0</v>
      </c>
      <c r="G279" s="243"/>
      <c r="H279" s="243"/>
    </row>
    <row r="280" spans="1:10" s="1" customFormat="1" ht="15" customHeight="1" x14ac:dyDescent="0.2">
      <c r="A280" s="167"/>
      <c r="B280" s="139"/>
      <c r="C280" s="170"/>
      <c r="D280" s="141"/>
      <c r="E280" s="171">
        <f t="shared" si="12"/>
        <v>0</v>
      </c>
      <c r="G280" s="243"/>
      <c r="H280" s="243"/>
    </row>
    <row r="281" spans="1:10" s="1" customFormat="1" ht="15" customHeight="1" x14ac:dyDescent="0.2">
      <c r="A281" s="167"/>
      <c r="B281" s="139"/>
      <c r="C281" s="170"/>
      <c r="D281" s="141"/>
      <c r="E281" s="171">
        <f t="shared" si="12"/>
        <v>0</v>
      </c>
      <c r="G281" s="243"/>
      <c r="H281" s="243"/>
      <c r="I281" s="123"/>
      <c r="J281" s="123"/>
    </row>
    <row r="282" spans="1:10" ht="15" customHeight="1" x14ac:dyDescent="0.2">
      <c r="A282" s="155"/>
      <c r="B282" s="139"/>
      <c r="C282" s="170"/>
      <c r="D282" s="141"/>
      <c r="E282" s="171">
        <f t="shared" si="12"/>
        <v>0</v>
      </c>
      <c r="G282" s="126"/>
    </row>
    <row r="283" spans="1:10" ht="15" customHeight="1" x14ac:dyDescent="0.2">
      <c r="A283" s="155"/>
      <c r="B283" s="139"/>
      <c r="C283" s="170"/>
      <c r="D283" s="141"/>
      <c r="E283" s="171">
        <f t="shared" si="12"/>
        <v>0</v>
      </c>
      <c r="G283" s="126"/>
    </row>
    <row r="284" spans="1:10" ht="15" customHeight="1" x14ac:dyDescent="0.2">
      <c r="A284" s="155"/>
      <c r="B284" s="139"/>
      <c r="C284" s="170"/>
      <c r="D284" s="141"/>
      <c r="E284" s="171">
        <f t="shared" si="12"/>
        <v>0</v>
      </c>
      <c r="G284" s="126"/>
    </row>
    <row r="285" spans="1:10" ht="15" customHeight="1" x14ac:dyDescent="0.2">
      <c r="A285" s="155"/>
      <c r="B285" s="139"/>
      <c r="C285" s="170"/>
      <c r="D285" s="141"/>
      <c r="E285" s="171">
        <f t="shared" si="12"/>
        <v>0</v>
      </c>
      <c r="G285" s="126"/>
    </row>
    <row r="286" spans="1:10" ht="15" customHeight="1" x14ac:dyDescent="0.25">
      <c r="A286" s="155"/>
      <c r="B286" s="191" t="s">
        <v>301</v>
      </c>
      <c r="C286" s="178">
        <f>SUM(C276:C285)</f>
        <v>0</v>
      </c>
      <c r="D286" s="192"/>
      <c r="E286" s="171">
        <f>SUM(E276:E285)</f>
        <v>0</v>
      </c>
      <c r="G286" s="126"/>
    </row>
    <row r="287" spans="1:10" s="130" customFormat="1" ht="15" customHeight="1" x14ac:dyDescent="0.2">
      <c r="A287" s="172"/>
      <c r="B287" s="173"/>
      <c r="C287" s="131"/>
      <c r="D287" s="173"/>
      <c r="E287" s="173"/>
      <c r="F287" s="173"/>
      <c r="G287" s="131"/>
      <c r="H287" s="131"/>
      <c r="J287" s="173"/>
    </row>
    <row r="288" spans="1:10" s="130" customFormat="1" ht="15" customHeight="1" x14ac:dyDescent="0.2">
      <c r="A288" s="172"/>
      <c r="B288" s="173"/>
      <c r="C288" s="131"/>
      <c r="D288" s="173"/>
      <c r="E288" s="173"/>
      <c r="F288" s="173"/>
      <c r="G288" s="131"/>
      <c r="H288" s="131"/>
      <c r="J288" s="173"/>
    </row>
    <row r="289" spans="1:10" s="96" customFormat="1" ht="15" customHeight="1" x14ac:dyDescent="0.25">
      <c r="A289" s="129"/>
      <c r="B289" s="129"/>
      <c r="C289" s="168"/>
      <c r="D289" s="129"/>
      <c r="E289" s="129"/>
      <c r="F289" s="129"/>
      <c r="G289" s="129"/>
      <c r="H289" s="168"/>
      <c r="J289" s="129"/>
    </row>
    <row r="290" spans="1:10" s="96" customFormat="1" ht="15" customHeight="1" x14ac:dyDescent="0.25">
      <c r="A290" s="265"/>
      <c r="B290" s="266" t="s">
        <v>386</v>
      </c>
      <c r="C290" s="267"/>
      <c r="D290" s="266"/>
      <c r="E290" s="266"/>
      <c r="F290" s="266"/>
      <c r="G290" s="266"/>
      <c r="H290" s="267"/>
      <c r="I290" s="268"/>
      <c r="J290" s="129"/>
    </row>
    <row r="291" spans="1:10" s="96" customFormat="1" ht="15" customHeight="1" x14ac:dyDescent="0.25">
      <c r="A291" s="269"/>
      <c r="B291" s="129"/>
      <c r="C291" s="168"/>
      <c r="D291" s="129"/>
      <c r="E291" s="129"/>
      <c r="F291" s="129"/>
      <c r="G291" s="129"/>
      <c r="H291" s="168"/>
      <c r="I291" s="270"/>
      <c r="J291" s="129"/>
    </row>
    <row r="292" spans="1:10" s="96" customFormat="1" ht="15" customHeight="1" x14ac:dyDescent="0.25">
      <c r="A292" s="269"/>
      <c r="B292" s="188" t="s">
        <v>373</v>
      </c>
      <c r="C292" s="168"/>
      <c r="D292" s="157" t="s">
        <v>348</v>
      </c>
      <c r="E292" s="178">
        <f>SUM(E31,E70,E123,E148,E183,E209,E223,E241,E252,E261,E268)</f>
        <v>0</v>
      </c>
      <c r="F292" s="157" t="s">
        <v>350</v>
      </c>
      <c r="G292" s="179">
        <f>SUM(G31,G70,G123,G148,G183,G209,G223,G241,G252,G261,G268)</f>
        <v>0</v>
      </c>
      <c r="H292" s="163">
        <f>SUM(H31,H70,H123,H148,H183,H209,H223,H241,H252,H261,H268)</f>
        <v>0</v>
      </c>
      <c r="I292" s="270"/>
      <c r="J292" s="129"/>
    </row>
    <row r="293" spans="1:10" s="96" customFormat="1" ht="15" customHeight="1" x14ac:dyDescent="0.25">
      <c r="A293" s="269"/>
      <c r="B293" s="188"/>
      <c r="C293" s="168"/>
      <c r="D293" s="180"/>
      <c r="E293" s="151"/>
      <c r="F293" s="180"/>
      <c r="G293" s="180"/>
      <c r="H293" s="151"/>
      <c r="I293" s="270"/>
      <c r="J293" s="129"/>
    </row>
    <row r="294" spans="1:10" s="96" customFormat="1" ht="15" customHeight="1" x14ac:dyDescent="0.25">
      <c r="A294" s="269"/>
      <c r="B294" s="188" t="s">
        <v>374</v>
      </c>
      <c r="C294" s="168"/>
      <c r="D294" s="157" t="s">
        <v>348</v>
      </c>
      <c r="E294" s="178">
        <f>SUM(E70,E123,E148,E183,E209,E223,E241,E252,E261,E268)</f>
        <v>0</v>
      </c>
      <c r="F294" s="157" t="s">
        <v>350</v>
      </c>
      <c r="G294" s="179">
        <f>SUM(G123,G148,G183,G209,G223,G241,G252,G261,G268)</f>
        <v>0</v>
      </c>
      <c r="H294" s="163">
        <f>SUM(H123,H148,H183,H209,H223,H241,H252,H261,H268)</f>
        <v>0</v>
      </c>
      <c r="I294" s="270"/>
      <c r="J294" s="129"/>
    </row>
    <row r="295" spans="1:10" s="96" customFormat="1" ht="15" customHeight="1" x14ac:dyDescent="0.25">
      <c r="A295" s="269"/>
      <c r="B295" s="188"/>
      <c r="C295" s="168"/>
      <c r="D295" s="180"/>
      <c r="E295" s="151"/>
      <c r="F295" s="180"/>
      <c r="G295" s="180"/>
      <c r="H295" s="151"/>
      <c r="I295" s="270"/>
      <c r="J295" s="129"/>
    </row>
    <row r="296" spans="1:10" s="96" customFormat="1" ht="15" customHeight="1" x14ac:dyDescent="0.25">
      <c r="A296" s="269"/>
      <c r="B296" s="188" t="s">
        <v>375</v>
      </c>
      <c r="C296" s="168"/>
      <c r="D296" s="157" t="s">
        <v>348</v>
      </c>
      <c r="E296" s="178">
        <f>SUM(E31,E70)</f>
        <v>0</v>
      </c>
      <c r="F296" s="157" t="s">
        <v>350</v>
      </c>
      <c r="G296" s="179">
        <f>SUM(G31,G70)</f>
        <v>0</v>
      </c>
      <c r="H296" s="163">
        <f>SUM(H31,H70)</f>
        <v>0</v>
      </c>
      <c r="I296" s="270"/>
      <c r="J296" s="129"/>
    </row>
    <row r="297" spans="1:10" s="96" customFormat="1" ht="15" customHeight="1" x14ac:dyDescent="0.25">
      <c r="A297" s="269"/>
      <c r="B297" s="188"/>
      <c r="C297" s="168"/>
      <c r="D297" s="180"/>
      <c r="E297" s="180"/>
      <c r="F297" s="180"/>
      <c r="G297" s="114"/>
      <c r="H297" s="147"/>
      <c r="I297" s="270"/>
      <c r="J297" s="129"/>
    </row>
    <row r="298" spans="1:10" s="96" customFormat="1" ht="15" customHeight="1" x14ac:dyDescent="0.25">
      <c r="A298" s="269"/>
      <c r="B298" s="188" t="s">
        <v>376</v>
      </c>
      <c r="C298" s="168"/>
      <c r="D298" s="157" t="s">
        <v>348</v>
      </c>
      <c r="E298" s="178">
        <f>C286</f>
        <v>0</v>
      </c>
      <c r="F298" s="157" t="s">
        <v>350</v>
      </c>
      <c r="G298" s="181">
        <f>E286</f>
        <v>0</v>
      </c>
      <c r="H298" s="151"/>
      <c r="I298" s="270"/>
      <c r="J298" s="129"/>
    </row>
    <row r="299" spans="1:10" s="96" customFormat="1" ht="15" customHeight="1" x14ac:dyDescent="0.25">
      <c r="A299" s="269"/>
      <c r="B299" s="188"/>
      <c r="C299" s="168"/>
      <c r="D299" s="180"/>
      <c r="E299" s="182"/>
      <c r="F299" s="193"/>
      <c r="G299" s="182"/>
      <c r="H299" s="151"/>
      <c r="I299" s="270"/>
      <c r="J299" s="129"/>
    </row>
    <row r="300" spans="1:10" s="96" customFormat="1" ht="15" customHeight="1" x14ac:dyDescent="0.25">
      <c r="A300" s="269"/>
      <c r="B300" s="188" t="s">
        <v>387</v>
      </c>
      <c r="C300" s="168"/>
      <c r="D300" s="154">
        <f>H32+H71+H124+H149+H184+H210+H224+H242+H253+H262+H269+E286</f>
        <v>0</v>
      </c>
      <c r="E300" s="182"/>
      <c r="F300" s="193"/>
      <c r="G300" s="182"/>
      <c r="H300" s="151"/>
      <c r="I300" s="270"/>
      <c r="J300" s="129"/>
    </row>
    <row r="301" spans="1:10" s="96" customFormat="1" ht="15" customHeight="1" x14ac:dyDescent="0.25">
      <c r="A301" s="271"/>
      <c r="B301" s="272"/>
      <c r="C301" s="273"/>
      <c r="D301" s="186"/>
      <c r="E301" s="185"/>
      <c r="F301" s="186"/>
      <c r="G301" s="187"/>
      <c r="H301" s="185"/>
      <c r="I301" s="277"/>
      <c r="J301" s="129"/>
    </row>
    <row r="302" spans="1:10" s="96" customFormat="1" ht="15" customHeight="1" x14ac:dyDescent="0.25">
      <c r="A302" s="129"/>
      <c r="B302" s="188"/>
      <c r="C302" s="168"/>
      <c r="D302" s="129"/>
      <c r="E302" s="129"/>
      <c r="F302" s="129"/>
      <c r="G302" s="129"/>
      <c r="H302" s="168"/>
      <c r="I302" s="129"/>
      <c r="J302" s="129"/>
    </row>
    <row r="303" spans="1:10" s="96" customFormat="1" ht="15" customHeight="1" x14ac:dyDescent="0.25">
      <c r="A303" s="129"/>
      <c r="B303" s="188"/>
      <c r="C303" s="168"/>
      <c r="D303" s="129"/>
      <c r="E303" s="129"/>
      <c r="F303" s="129"/>
      <c r="G303" s="129"/>
      <c r="H303" s="168"/>
      <c r="I303" s="129"/>
      <c r="J303" s="129"/>
    </row>
    <row r="304" spans="1:10" s="96" customFormat="1" ht="15" customHeight="1" x14ac:dyDescent="0.25">
      <c r="B304" s="129" t="s">
        <v>378</v>
      </c>
      <c r="E304" s="189" t="s">
        <v>379</v>
      </c>
      <c r="G304" s="129" t="s">
        <v>380</v>
      </c>
      <c r="H304" s="168"/>
      <c r="I304" s="129"/>
      <c r="J304" s="129"/>
    </row>
    <row r="305" spans="1:10" s="96" customFormat="1" ht="15" customHeight="1" x14ac:dyDescent="0.25">
      <c r="A305" s="129"/>
      <c r="B305" s="59"/>
      <c r="C305" s="168"/>
      <c r="D305" s="129"/>
      <c r="E305" s="129"/>
      <c r="F305" s="129"/>
      <c r="G305" s="129"/>
      <c r="H305" s="168"/>
      <c r="I305" s="129"/>
      <c r="J305" s="129"/>
    </row>
    <row r="306" spans="1:10" s="96" customFormat="1" ht="15" customHeight="1" x14ac:dyDescent="0.25">
      <c r="A306" s="129"/>
      <c r="B306" s="59" t="s">
        <v>238</v>
      </c>
      <c r="E306" s="129"/>
      <c r="F306" s="129"/>
      <c r="G306" s="129"/>
      <c r="H306" s="168"/>
      <c r="I306" s="129"/>
      <c r="J306" s="129"/>
    </row>
    <row r="307" spans="1:10" s="130" customFormat="1" ht="15" customHeight="1" x14ac:dyDescent="0.2">
      <c r="A307" s="173"/>
      <c r="C307" s="131"/>
      <c r="D307" s="173"/>
      <c r="E307" s="173"/>
      <c r="F307" s="173"/>
      <c r="G307" s="173"/>
      <c r="H307" s="131"/>
      <c r="I307" s="173"/>
      <c r="J307" s="173"/>
    </row>
    <row r="308" spans="1:10" ht="15" customHeight="1" x14ac:dyDescent="0.2"/>
    <row r="309" spans="1:10" ht="15" customHeight="1" x14ac:dyDescent="0.2"/>
    <row r="310" spans="1:10" ht="15" customHeight="1" x14ac:dyDescent="0.2"/>
    <row r="311" spans="1:10" ht="15" customHeight="1" x14ac:dyDescent="0.2"/>
    <row r="312" spans="1:10" ht="15" customHeight="1" x14ac:dyDescent="0.2"/>
    <row r="330" spans="4:4" x14ac:dyDescent="0.2">
      <c r="D330" s="190"/>
    </row>
  </sheetData>
  <sheetProtection algorithmName="SHA-512" hashValue="bN72SXowviMTmvhkKejhUyu18SwGrqCAUvfDC0EODrppMqGw9gcXMl1XXDzqcj3uF3kAjO24kxxqk/lA9TUgZQ==" saltValue="RHAgRTEs/6Ly5kuQpUBSyQ==" spinCount="100000" sheet="1" objects="1" scenarios="1"/>
  <mergeCells count="138">
    <mergeCell ref="D2:E2"/>
    <mergeCell ref="A5:C5"/>
    <mergeCell ref="A12:B12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A34:C34"/>
    <mergeCell ref="A35:C35"/>
    <mergeCell ref="I46:J46"/>
    <mergeCell ref="I48:J48"/>
    <mergeCell ref="I49:J49"/>
    <mergeCell ref="I50:J50"/>
    <mergeCell ref="I51:J51"/>
    <mergeCell ref="I52:J52"/>
    <mergeCell ref="I53:J53"/>
    <mergeCell ref="I55:J55"/>
    <mergeCell ref="I56:J56"/>
    <mergeCell ref="I57:J57"/>
    <mergeCell ref="I58:J58"/>
    <mergeCell ref="I59:J59"/>
    <mergeCell ref="I60:J60"/>
    <mergeCell ref="I62:J62"/>
    <mergeCell ref="I63:J63"/>
    <mergeCell ref="I64:J64"/>
    <mergeCell ref="I65:J65"/>
    <mergeCell ref="I66:J66"/>
    <mergeCell ref="I67:J67"/>
    <mergeCell ref="I68:J68"/>
    <mergeCell ref="I69:J69"/>
    <mergeCell ref="A73:C73"/>
    <mergeCell ref="A81:B81"/>
    <mergeCell ref="I84:J84"/>
    <mergeCell ref="I86:J86"/>
    <mergeCell ref="I87:J87"/>
    <mergeCell ref="I88:J88"/>
    <mergeCell ref="I89:J89"/>
    <mergeCell ref="I90:J90"/>
    <mergeCell ref="I96:J96"/>
    <mergeCell ref="I97:J97"/>
    <mergeCell ref="I98:J98"/>
    <mergeCell ref="I99:J99"/>
    <mergeCell ref="I101:J101"/>
    <mergeCell ref="I102:J102"/>
    <mergeCell ref="I103:J103"/>
    <mergeCell ref="I104:J104"/>
    <mergeCell ref="I105:J105"/>
    <mergeCell ref="I106:J106"/>
    <mergeCell ref="I107:J107"/>
    <mergeCell ref="I109:J109"/>
    <mergeCell ref="I110:J110"/>
    <mergeCell ref="I111:J111"/>
    <mergeCell ref="I112:J112"/>
    <mergeCell ref="I114:J114"/>
    <mergeCell ref="I115:J115"/>
    <mergeCell ref="I116:J116"/>
    <mergeCell ref="I118:J118"/>
    <mergeCell ref="I119:J119"/>
    <mergeCell ref="I120:J120"/>
    <mergeCell ref="I121:J121"/>
    <mergeCell ref="I122:J122"/>
    <mergeCell ref="A126:C126"/>
    <mergeCell ref="A134:B134"/>
    <mergeCell ref="I137:J137"/>
    <mergeCell ref="I138:J138"/>
    <mergeCell ref="I140:J140"/>
    <mergeCell ref="I141:J141"/>
    <mergeCell ref="I142:J142"/>
    <mergeCell ref="I143:J143"/>
    <mergeCell ref="I144:J144"/>
    <mergeCell ref="I145:J145"/>
    <mergeCell ref="I147:J147"/>
    <mergeCell ref="A151:C151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68:J168"/>
    <mergeCell ref="I169:J169"/>
    <mergeCell ref="I170:J170"/>
    <mergeCell ref="I171:J171"/>
    <mergeCell ref="I173:J173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A186:C186"/>
    <mergeCell ref="A194:B194"/>
    <mergeCell ref="I197:J197"/>
    <mergeCell ref="I198:J198"/>
    <mergeCell ref="I199:J199"/>
    <mergeCell ref="I200:J200"/>
    <mergeCell ref="I201:J201"/>
    <mergeCell ref="I202:J202"/>
    <mergeCell ref="I203:J203"/>
    <mergeCell ref="I204:J204"/>
    <mergeCell ref="I205:J205"/>
    <mergeCell ref="I206:J206"/>
    <mergeCell ref="I207:J207"/>
    <mergeCell ref="A212:C212"/>
    <mergeCell ref="I218:J218"/>
    <mergeCell ref="A246:B246"/>
    <mergeCell ref="I249:J249"/>
    <mergeCell ref="I250:J250"/>
    <mergeCell ref="I251:J251"/>
    <mergeCell ref="A226:C226"/>
    <mergeCell ref="A232:B232"/>
    <mergeCell ref="I235:J235"/>
    <mergeCell ref="I236:J236"/>
    <mergeCell ref="I237:J237"/>
    <mergeCell ref="I238:J238"/>
    <mergeCell ref="I258:J258"/>
    <mergeCell ref="I259:J259"/>
    <mergeCell ref="I260:J260"/>
    <mergeCell ref="I267:J267"/>
    <mergeCell ref="I268:J268"/>
    <mergeCell ref="I239:J239"/>
    <mergeCell ref="I240:J240"/>
    <mergeCell ref="I219:J219"/>
    <mergeCell ref="I220:J220"/>
    <mergeCell ref="I221:J221"/>
    <mergeCell ref="I222:J222"/>
  </mergeCells>
  <dataValidations count="8">
    <dataValidation type="list" allowBlank="1" showErrorMessage="1" promptTitle="35%" prompt="Pilarit, palkit, kaarevet pinnat ja ikkunaseinien käsittely erillistyönä" sqref="F22 F28" xr:uid="{00000000-0002-0000-2A00-000000000000}">
      <formula1>"0%,25%,35%,60%,70%"</formula1>
      <formula2>0</formula2>
    </dataValidation>
    <dataValidation type="list" allowBlank="1" showErrorMessage="1" sqref="G270" xr:uid="{00000000-0002-0000-2A00-000001000000}">
      <formula1>"2,4,3,2,5,5"</formula1>
      <formula2>0</formula2>
    </dataValidation>
    <dataValidation type="list" allowBlank="1" showErrorMessage="1" promptTitle="35%" prompt="Pilarit, palkit, kaarevet pinnat ja ikkunaseinien käsittely erillistyönä" sqref="F47 F54 F61" xr:uid="{00000000-0002-0000-2A00-000002000000}">
      <formula1>"0%,10%,20%,35%,45%,55%,70%"</formula1>
      <formula2>0</formula2>
    </dataValidation>
    <dataValidation type="list" allowBlank="1" showErrorMessage="1" promptTitle="35%" prompt="Pilarit, palkit, kaarevet pinnat ja ikkunaseinien käsittely erillistyönä" sqref="F95 F100 F108 F113 F117" xr:uid="{00000000-0002-0000-2A00-000003000000}">
      <formula1>"0%,20%,35%,40%,55%,60%,75%,90%"</formula1>
      <formula2>0</formula2>
    </dataValidation>
    <dataValidation type="list" allowBlank="1" showErrorMessage="1" promptTitle="35%" prompt="Pilarit, palkit, kaarevet pinnat ja ikkunaseinien käsittely erillistyönä" sqref="F172" xr:uid="{00000000-0002-0000-2A00-000004000000}">
      <formula1>"0%,25%"</formula1>
      <formula2>0</formula2>
    </dataValidation>
    <dataValidation type="list" allowBlank="1" showErrorMessage="1" promptTitle="35%" prompt="Pilarit, palkit, kaarevet pinnat ja ikkunaseinien käsittely erillistyönä" sqref="F17:F21 F23:F27 F29:F30 F48:F53 F55:F60 F62:F69 F86:F94 F96:F99 F101:F107 F109:F112 F114:F116 F118:F122 F138:F147 F161:F171 F173:F182 F198:F208 F268 F236:F240 F250:F251 F259:F260 F219:F222" xr:uid="{00000000-0002-0000-2A00-000005000000}">
      <formula1>"0%,10%,15%,20%,25%,30%,35%,40%,45%,50%,55%,60%,65%,70%,75%,80%,85%,90%"</formula1>
      <formula2>0</formula2>
    </dataValidation>
    <dataValidation type="list" allowBlank="1" showErrorMessage="1" sqref="B290" xr:uid="{00000000-0002-0000-2A00-000006000000}">
      <formula1>"Asunto 4,Tila 4"</formula1>
      <formula2>0</formula2>
    </dataValidation>
    <dataValidation type="list" allowBlank="1" showErrorMessage="1" sqref="D2:E2" xr:uid="{00000000-0002-0000-2A00-000007000000}">
      <formula1>"Asunto ,Tila "</formula1>
      <formula2>0</formula2>
    </dataValidation>
  </dataValidations>
  <hyperlinks>
    <hyperlink ref="I2" location="Etusivu!A1" display="Etusivulle" xr:uid="{00000000-0004-0000-2A00-000000000000}"/>
    <hyperlink ref="E304" location="Kokonaisurakka!A1" display="kokonaisurakka" xr:uid="{00000000-0004-0000-2A00-000001000000}"/>
    <hyperlink ref="B306" location="Etusivu!A1" display="Etusivulle" xr:uid="{00000000-0004-0000-2A00-000002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ul44"/>
  <dimension ref="A2:AT330"/>
  <sheetViews>
    <sheetView topLeftCell="A271" workbookViewId="0">
      <selection activeCell="B306" sqref="B306"/>
    </sheetView>
  </sheetViews>
  <sheetFormatPr defaultColWidth="9.140625" defaultRowHeight="12.75" x14ac:dyDescent="0.2"/>
  <cols>
    <col min="1" max="1" width="8.28515625" style="125" customWidth="1"/>
    <col min="2" max="2" width="43.85546875" style="123" customWidth="1"/>
    <col min="3" max="3" width="9.28515625" style="126" customWidth="1"/>
    <col min="4" max="4" width="10.140625" style="123" customWidth="1"/>
    <col min="5" max="5" width="12.85546875" style="123" customWidth="1"/>
    <col min="6" max="6" width="7.28515625" style="123" customWidth="1"/>
    <col min="7" max="7" width="14" style="130" customWidth="1"/>
    <col min="8" max="8" width="15.28515625" style="126" customWidth="1"/>
    <col min="9" max="16384" width="9.140625" style="123"/>
  </cols>
  <sheetData>
    <row r="2" spans="1:46" ht="18" x14ac:dyDescent="0.25">
      <c r="B2" s="127" t="s">
        <v>337</v>
      </c>
      <c r="C2" s="123"/>
      <c r="D2" s="455" t="s">
        <v>338</v>
      </c>
      <c r="E2" s="455"/>
      <c r="F2" s="244">
        <v>5</v>
      </c>
      <c r="I2" s="201" t="s">
        <v>238</v>
      </c>
    </row>
    <row r="3" spans="1:46" ht="15.75" x14ac:dyDescent="0.25">
      <c r="B3" s="49"/>
      <c r="C3" s="129"/>
    </row>
    <row r="4" spans="1:46" ht="15.75" x14ac:dyDescent="0.25">
      <c r="B4" s="129"/>
    </row>
    <row r="5" spans="1:46" s="165" customFormat="1" ht="15" customHeight="1" x14ac:dyDescent="0.25">
      <c r="A5" s="452" t="s">
        <v>26</v>
      </c>
      <c r="B5" s="452"/>
      <c r="C5" s="452"/>
      <c r="G5" s="114"/>
      <c r="H5" s="147"/>
    </row>
    <row r="6" spans="1:46" s="165" customFormat="1" ht="15" customHeight="1" x14ac:dyDescent="0.25">
      <c r="A6" s="174"/>
      <c r="B6" s="114"/>
      <c r="C6" s="114"/>
      <c r="G6" s="114"/>
      <c r="H6" s="147"/>
    </row>
    <row r="7" spans="1:46" s="165" customFormat="1" ht="15" customHeight="1" x14ac:dyDescent="0.2">
      <c r="A7" s="121" t="s">
        <v>339</v>
      </c>
      <c r="C7" s="147"/>
      <c r="G7" s="114"/>
      <c r="H7" s="147"/>
    </row>
    <row r="8" spans="1:46" s="165" customFormat="1" ht="15" customHeight="1" x14ac:dyDescent="0.2">
      <c r="A8" s="121" t="s">
        <v>340</v>
      </c>
      <c r="C8" s="147"/>
      <c r="G8" s="114"/>
      <c r="H8" s="147"/>
    </row>
    <row r="9" spans="1:46" s="165" customFormat="1" ht="15" customHeight="1" x14ac:dyDescent="0.2">
      <c r="A9" s="121" t="s">
        <v>341</v>
      </c>
      <c r="C9" s="147"/>
      <c r="G9" s="114"/>
      <c r="H9" s="147"/>
    </row>
    <row r="10" spans="1:46" s="165" customFormat="1" ht="15" customHeight="1" x14ac:dyDescent="0.2">
      <c r="A10" s="121" t="s">
        <v>342</v>
      </c>
      <c r="C10" s="147"/>
      <c r="G10" s="114"/>
      <c r="H10" s="147"/>
    </row>
    <row r="11" spans="1:46" s="165" customFormat="1" ht="15" customHeight="1" x14ac:dyDescent="0.2">
      <c r="A11" s="121" t="s">
        <v>343</v>
      </c>
      <c r="C11" s="147"/>
      <c r="G11" s="114"/>
      <c r="H11" s="147"/>
    </row>
    <row r="12" spans="1:46" s="165" customFormat="1" ht="15" customHeight="1" x14ac:dyDescent="0.2">
      <c r="A12" s="451" t="s">
        <v>344</v>
      </c>
      <c r="B12" s="451"/>
      <c r="C12" s="151"/>
      <c r="G12" s="114"/>
      <c r="H12" s="147"/>
    </row>
    <row r="13" spans="1:46" s="165" customFormat="1" ht="15" customHeight="1" x14ac:dyDescent="0.2">
      <c r="A13" s="122" t="s">
        <v>345</v>
      </c>
      <c r="C13" s="151"/>
      <c r="G13" s="114"/>
      <c r="H13" s="147"/>
    </row>
    <row r="14" spans="1:46" s="165" customFormat="1" ht="15" customHeight="1" x14ac:dyDescent="0.2">
      <c r="A14" s="202"/>
      <c r="C14" s="151"/>
      <c r="G14" s="114"/>
      <c r="H14" s="147"/>
    </row>
    <row r="15" spans="1:46" s="165" customFormat="1" ht="15" customHeight="1" x14ac:dyDescent="0.2">
      <c r="A15" s="245" t="s">
        <v>27</v>
      </c>
      <c r="B15" s="246"/>
      <c r="C15" s="195"/>
      <c r="D15" s="246"/>
      <c r="E15" s="246"/>
      <c r="F15" s="246"/>
      <c r="G15" s="132"/>
      <c r="H15" s="195"/>
    </row>
    <row r="16" spans="1:46" s="138" customFormat="1" ht="15" customHeight="1" x14ac:dyDescent="0.2">
      <c r="A16" s="247" t="s">
        <v>28</v>
      </c>
      <c r="B16" s="248"/>
      <c r="C16" s="134" t="s">
        <v>346</v>
      </c>
      <c r="D16" s="133" t="s">
        <v>347</v>
      </c>
      <c r="E16" s="135" t="s">
        <v>348</v>
      </c>
      <c r="F16" s="136" t="s">
        <v>349</v>
      </c>
      <c r="G16" s="137" t="s">
        <v>350</v>
      </c>
      <c r="H16" s="196" t="s">
        <v>347</v>
      </c>
      <c r="I16" s="456" t="s">
        <v>351</v>
      </c>
      <c r="J16" s="456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</row>
    <row r="17" spans="1:10" ht="15" customHeight="1" x14ac:dyDescent="0.2">
      <c r="A17" s="251" t="s">
        <v>29</v>
      </c>
      <c r="B17" s="251" t="s">
        <v>30</v>
      </c>
      <c r="C17" s="140">
        <v>0.42</v>
      </c>
      <c r="D17" s="141"/>
      <c r="E17" s="142"/>
      <c r="F17" s="143">
        <v>0</v>
      </c>
      <c r="G17" s="144">
        <f t="shared" ref="G17:G30" si="0">(C17*E17)+(F17*(C17*E17))</f>
        <v>0</v>
      </c>
      <c r="H17" s="145">
        <f>(D17*E17)+(F17*(D17*E17))</f>
        <v>0</v>
      </c>
      <c r="I17" s="449"/>
      <c r="J17" s="449"/>
    </row>
    <row r="18" spans="1:10" ht="15" customHeight="1" x14ac:dyDescent="0.2">
      <c r="A18" s="251" t="s">
        <v>31</v>
      </c>
      <c r="B18" s="251" t="s">
        <v>32</v>
      </c>
      <c r="C18" s="140">
        <v>1.07</v>
      </c>
      <c r="D18" s="141"/>
      <c r="E18" s="142"/>
      <c r="F18" s="143">
        <v>0</v>
      </c>
      <c r="G18" s="144">
        <f t="shared" si="0"/>
        <v>0</v>
      </c>
      <c r="H18" s="145">
        <f>(D18*E18)+(F18*(D18*E18))</f>
        <v>0</v>
      </c>
      <c r="I18" s="449"/>
      <c r="J18" s="449"/>
    </row>
    <row r="19" spans="1:10" ht="15" customHeight="1" x14ac:dyDescent="0.2">
      <c r="A19" s="251" t="s">
        <v>33</v>
      </c>
      <c r="B19" s="251" t="s">
        <v>34</v>
      </c>
      <c r="C19" s="140">
        <v>0.88</v>
      </c>
      <c r="D19" s="141"/>
      <c r="E19" s="142"/>
      <c r="F19" s="143">
        <v>0</v>
      </c>
      <c r="G19" s="144">
        <f t="shared" si="0"/>
        <v>0</v>
      </c>
      <c r="H19" s="145">
        <f>(D19*E19)+(F19*(D19*E19))</f>
        <v>0</v>
      </c>
      <c r="I19" s="449"/>
      <c r="J19" s="449"/>
    </row>
    <row r="20" spans="1:10" ht="15" customHeight="1" x14ac:dyDescent="0.2">
      <c r="A20" s="251" t="s">
        <v>35</v>
      </c>
      <c r="B20" s="251" t="s">
        <v>36</v>
      </c>
      <c r="C20" s="140">
        <v>0.93</v>
      </c>
      <c r="D20" s="141"/>
      <c r="E20" s="142"/>
      <c r="F20" s="143">
        <v>0</v>
      </c>
      <c r="G20" s="144">
        <f t="shared" si="0"/>
        <v>0</v>
      </c>
      <c r="H20" s="145">
        <f>(D20*E20)+(F20*(D20*E20))</f>
        <v>0</v>
      </c>
      <c r="I20" s="449"/>
      <c r="J20" s="449"/>
    </row>
    <row r="21" spans="1:10" ht="15" customHeight="1" x14ac:dyDescent="0.2">
      <c r="A21" s="251" t="s">
        <v>37</v>
      </c>
      <c r="B21" s="251" t="s">
        <v>38</v>
      </c>
      <c r="C21" s="140">
        <v>0.42</v>
      </c>
      <c r="D21" s="141"/>
      <c r="E21" s="142"/>
      <c r="F21" s="143">
        <v>0</v>
      </c>
      <c r="G21" s="144">
        <f t="shared" si="0"/>
        <v>0</v>
      </c>
      <c r="H21" s="145">
        <f>(D21*E21)+(F21*(D21*E21))</f>
        <v>0</v>
      </c>
      <c r="I21" s="449"/>
      <c r="J21" s="449"/>
    </row>
    <row r="22" spans="1:10" ht="15" customHeight="1" x14ac:dyDescent="0.2">
      <c r="A22" s="252" t="s">
        <v>39</v>
      </c>
      <c r="B22" s="165"/>
      <c r="C22" s="146"/>
      <c r="D22" s="139"/>
      <c r="E22" s="139"/>
      <c r="F22" s="143"/>
      <c r="G22" s="113"/>
      <c r="H22" s="148"/>
    </row>
    <row r="23" spans="1:10" ht="15" customHeight="1" x14ac:dyDescent="0.2">
      <c r="A23" s="251" t="s">
        <v>40</v>
      </c>
      <c r="B23" s="251" t="s">
        <v>30</v>
      </c>
      <c r="C23" s="140">
        <v>0.63</v>
      </c>
      <c r="D23" s="141"/>
      <c r="E23" s="142"/>
      <c r="F23" s="143">
        <v>0</v>
      </c>
      <c r="G23" s="144">
        <f t="shared" si="0"/>
        <v>0</v>
      </c>
      <c r="H23" s="145">
        <f>(D23*E23)+(F23*(D23*E23))</f>
        <v>0</v>
      </c>
      <c r="I23" s="449"/>
      <c r="J23" s="449"/>
    </row>
    <row r="24" spans="1:10" ht="15" customHeight="1" x14ac:dyDescent="0.2">
      <c r="A24" s="251" t="s">
        <v>41</v>
      </c>
      <c r="B24" s="251" t="s">
        <v>32</v>
      </c>
      <c r="C24" s="140">
        <v>1.57</v>
      </c>
      <c r="D24" s="141"/>
      <c r="E24" s="142"/>
      <c r="F24" s="143">
        <v>0</v>
      </c>
      <c r="G24" s="144">
        <f t="shared" si="0"/>
        <v>0</v>
      </c>
      <c r="H24" s="145">
        <f>(D24*E24)+(F24*(D24*E24))</f>
        <v>0</v>
      </c>
      <c r="I24" s="449"/>
      <c r="J24" s="449"/>
    </row>
    <row r="25" spans="1:10" ht="15" customHeight="1" x14ac:dyDescent="0.2">
      <c r="A25" s="251" t="s">
        <v>42</v>
      </c>
      <c r="B25" s="251" t="s">
        <v>34</v>
      </c>
      <c r="C25" s="140">
        <v>1.1499999999999999</v>
      </c>
      <c r="D25" s="141"/>
      <c r="E25" s="142"/>
      <c r="F25" s="143">
        <v>0</v>
      </c>
      <c r="G25" s="144">
        <f t="shared" si="0"/>
        <v>0</v>
      </c>
      <c r="H25" s="145">
        <f>(D25*E25)+(F25*(D25*E25))</f>
        <v>0</v>
      </c>
      <c r="I25" s="449"/>
      <c r="J25" s="449"/>
    </row>
    <row r="26" spans="1:10" ht="15" customHeight="1" x14ac:dyDescent="0.2">
      <c r="A26" s="251" t="s">
        <v>43</v>
      </c>
      <c r="B26" s="251" t="s">
        <v>44</v>
      </c>
      <c r="C26" s="140">
        <v>1.1499999999999999</v>
      </c>
      <c r="D26" s="141"/>
      <c r="E26" s="142"/>
      <c r="F26" s="143">
        <v>0</v>
      </c>
      <c r="G26" s="144">
        <f t="shared" si="0"/>
        <v>0</v>
      </c>
      <c r="H26" s="145">
        <f>(D26*E26)+(F26*(D26*E26))</f>
        <v>0</v>
      </c>
      <c r="I26" s="449"/>
      <c r="J26" s="449"/>
    </row>
    <row r="27" spans="1:10" ht="15" customHeight="1" x14ac:dyDescent="0.2">
      <c r="A27" s="251" t="s">
        <v>45</v>
      </c>
      <c r="B27" s="251" t="s">
        <v>38</v>
      </c>
      <c r="C27" s="140">
        <v>0.42</v>
      </c>
      <c r="D27" s="141"/>
      <c r="E27" s="142"/>
      <c r="F27" s="143">
        <v>0</v>
      </c>
      <c r="G27" s="144">
        <f t="shared" si="0"/>
        <v>0</v>
      </c>
      <c r="H27" s="145">
        <f>(D27*E27)+(F27*(D27*E27))</f>
        <v>0</v>
      </c>
      <c r="I27" s="449"/>
      <c r="J27" s="449"/>
    </row>
    <row r="28" spans="1:10" ht="15" customHeight="1" x14ac:dyDescent="0.2">
      <c r="A28" s="252" t="s">
        <v>46</v>
      </c>
      <c r="B28" s="165"/>
      <c r="C28" s="146"/>
      <c r="D28" s="139"/>
      <c r="E28" s="139"/>
      <c r="F28" s="143"/>
      <c r="G28" s="113"/>
      <c r="H28" s="148"/>
    </row>
    <row r="29" spans="1:10" ht="15" customHeight="1" x14ac:dyDescent="0.2">
      <c r="A29" s="251" t="s">
        <v>47</v>
      </c>
      <c r="B29" s="251" t="s">
        <v>48</v>
      </c>
      <c r="C29" s="140">
        <v>4.01</v>
      </c>
      <c r="D29" s="141"/>
      <c r="E29" s="142"/>
      <c r="F29" s="143">
        <v>0</v>
      </c>
      <c r="G29" s="144">
        <f t="shared" si="0"/>
        <v>0</v>
      </c>
      <c r="H29" s="145">
        <f>(D29*E29)+(F29*(D29*E29))</f>
        <v>0</v>
      </c>
    </row>
    <row r="30" spans="1:10" ht="15" customHeight="1" x14ac:dyDescent="0.2">
      <c r="A30" s="423" t="s">
        <v>399</v>
      </c>
      <c r="B30" s="165" t="s">
        <v>400</v>
      </c>
      <c r="C30" s="420">
        <v>0.3</v>
      </c>
      <c r="D30" s="421"/>
      <c r="E30" s="351"/>
      <c r="F30" s="282">
        <v>0</v>
      </c>
      <c r="G30" s="162">
        <f t="shared" si="0"/>
        <v>0</v>
      </c>
      <c r="H30" s="352">
        <f>(D30*E30)+(F30*(D30*E30))</f>
        <v>0</v>
      </c>
    </row>
    <row r="31" spans="1:10" s="121" customFormat="1" ht="15" customHeight="1" x14ac:dyDescent="0.2">
      <c r="C31" s="151"/>
      <c r="D31" s="121" t="s">
        <v>301</v>
      </c>
      <c r="E31" s="152">
        <f>SUM(E17:E21,E23:E27,E29)</f>
        <v>0</v>
      </c>
      <c r="G31" s="153">
        <f>SUM(G17:G30)</f>
        <v>0</v>
      </c>
      <c r="H31" s="158">
        <f>SUM(H18:H29)</f>
        <v>0</v>
      </c>
    </row>
    <row r="32" spans="1:10" s="165" customFormat="1" ht="15" customHeight="1" x14ac:dyDescent="0.2">
      <c r="C32" s="147"/>
      <c r="D32" s="121" t="s">
        <v>352</v>
      </c>
      <c r="G32" s="114"/>
      <c r="H32" s="154">
        <f>MAX(G17:H17)+MAX(G18:H18)+MAX(G19:H19)+MAX(G21:H21)+MAX(G20:H20)+MAX(G23:H23)+MAX(G24:H24)+MAX(G25:H25)+MAX(G26:H26)+MAX(G27:H27)+MAX(G29:H29)</f>
        <v>0</v>
      </c>
    </row>
    <row r="33" spans="1:46" s="165" customFormat="1" ht="15" customHeight="1" x14ac:dyDescent="0.2">
      <c r="A33" s="194"/>
      <c r="C33" s="151"/>
      <c r="G33" s="114"/>
      <c r="H33" s="147"/>
    </row>
    <row r="34" spans="1:46" s="165" customFormat="1" ht="15" customHeight="1" x14ac:dyDescent="0.25">
      <c r="A34" s="452" t="s">
        <v>49</v>
      </c>
      <c r="B34" s="452"/>
      <c r="C34" s="452"/>
      <c r="G34" s="114"/>
      <c r="H34" s="147"/>
    </row>
    <row r="35" spans="1:46" s="165" customFormat="1" ht="15" customHeight="1" x14ac:dyDescent="0.25">
      <c r="A35" s="452" t="s">
        <v>50</v>
      </c>
      <c r="B35" s="452"/>
      <c r="C35" s="452"/>
      <c r="G35" s="114"/>
      <c r="H35" s="147"/>
    </row>
    <row r="36" spans="1:46" s="165" customFormat="1" ht="15" customHeight="1" x14ac:dyDescent="0.25">
      <c r="A36" s="174"/>
      <c r="B36" s="114"/>
      <c r="C36" s="114"/>
      <c r="G36" s="114"/>
      <c r="H36" s="147"/>
    </row>
    <row r="37" spans="1:46" s="165" customFormat="1" ht="15" customHeight="1" x14ac:dyDescent="0.2">
      <c r="A37" s="121" t="s">
        <v>353</v>
      </c>
      <c r="C37" s="147"/>
      <c r="G37" s="114"/>
      <c r="H37" s="147"/>
    </row>
    <row r="38" spans="1:46" s="165" customFormat="1" ht="15" customHeight="1" x14ac:dyDescent="0.2">
      <c r="A38" s="121" t="s">
        <v>354</v>
      </c>
      <c r="C38" s="147"/>
      <c r="G38" s="114"/>
      <c r="H38" s="147"/>
    </row>
    <row r="39" spans="1:46" s="165" customFormat="1" ht="15" customHeight="1" x14ac:dyDescent="0.2">
      <c r="A39" s="121" t="s">
        <v>340</v>
      </c>
      <c r="C39" s="147"/>
      <c r="G39" s="114"/>
      <c r="H39" s="147"/>
    </row>
    <row r="40" spans="1:46" s="165" customFormat="1" ht="15" customHeight="1" x14ac:dyDescent="0.2">
      <c r="A40" s="121" t="s">
        <v>341</v>
      </c>
      <c r="C40" s="147"/>
      <c r="G40" s="114"/>
      <c r="H40" s="147"/>
    </row>
    <row r="41" spans="1:46" s="165" customFormat="1" ht="15" customHeight="1" x14ac:dyDescent="0.2">
      <c r="A41" s="121" t="s">
        <v>342</v>
      </c>
      <c r="C41" s="147"/>
      <c r="G41" s="114"/>
      <c r="H41" s="147"/>
    </row>
    <row r="42" spans="1:46" s="165" customFormat="1" ht="15" customHeight="1" x14ac:dyDescent="0.2">
      <c r="A42" s="121" t="s">
        <v>343</v>
      </c>
      <c r="C42" s="147"/>
      <c r="G42" s="114"/>
      <c r="H42" s="147"/>
    </row>
    <row r="43" spans="1:46" s="165" customFormat="1" ht="15" customHeight="1" x14ac:dyDescent="0.2">
      <c r="A43" s="122" t="s">
        <v>344</v>
      </c>
      <c r="C43" s="147"/>
      <c r="G43" s="114"/>
      <c r="H43" s="147"/>
    </row>
    <row r="44" spans="1:46" s="165" customFormat="1" ht="15" customHeight="1" x14ac:dyDescent="0.2">
      <c r="A44" s="122" t="s">
        <v>345</v>
      </c>
      <c r="C44" s="147"/>
      <c r="G44" s="114"/>
      <c r="H44" s="147"/>
    </row>
    <row r="45" spans="1:46" s="165" customFormat="1" ht="15" customHeight="1" x14ac:dyDescent="0.2">
      <c r="A45" s="121"/>
      <c r="C45" s="147"/>
      <c r="G45" s="114"/>
      <c r="H45" s="147"/>
    </row>
    <row r="46" spans="1:46" s="250" customFormat="1" ht="15" customHeight="1" x14ac:dyDescent="0.2">
      <c r="A46" s="253" t="s">
        <v>28</v>
      </c>
      <c r="B46" s="251"/>
      <c r="C46" s="156" t="s">
        <v>346</v>
      </c>
      <c r="D46" s="251" t="s">
        <v>347</v>
      </c>
      <c r="E46" s="157" t="s">
        <v>348</v>
      </c>
      <c r="F46" s="252" t="s">
        <v>349</v>
      </c>
      <c r="G46" s="157" t="s">
        <v>350</v>
      </c>
      <c r="H46" s="159" t="s">
        <v>347</v>
      </c>
      <c r="I46" s="448" t="s">
        <v>351</v>
      </c>
      <c r="J46" s="448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</row>
    <row r="47" spans="1:46" s="165" customFormat="1" ht="15" customHeight="1" x14ac:dyDescent="0.2">
      <c r="A47" s="252" t="s">
        <v>51</v>
      </c>
      <c r="C47" s="148"/>
      <c r="D47" s="251"/>
      <c r="E47" s="251"/>
      <c r="F47" s="259"/>
      <c r="G47" s="113"/>
      <c r="H47" s="148"/>
    </row>
    <row r="48" spans="1:46" s="165" customFormat="1" ht="15" customHeight="1" x14ac:dyDescent="0.2">
      <c r="A48" s="251" t="s">
        <v>52</v>
      </c>
      <c r="B48" s="251" t="s">
        <v>53</v>
      </c>
      <c r="C48" s="148"/>
      <c r="D48" s="251"/>
      <c r="E48" s="251"/>
      <c r="F48" s="259"/>
      <c r="G48" s="113"/>
      <c r="H48" s="148"/>
      <c r="I48" s="454"/>
      <c r="J48" s="454"/>
    </row>
    <row r="49" spans="1:10" ht="15" customHeight="1" x14ac:dyDescent="0.2">
      <c r="A49" s="251"/>
      <c r="B49" s="251" t="s">
        <v>54</v>
      </c>
      <c r="C49" s="144">
        <v>0.9</v>
      </c>
      <c r="D49" s="141"/>
      <c r="E49" s="142"/>
      <c r="F49" s="143">
        <v>0</v>
      </c>
      <c r="G49" s="144">
        <f>(C49*E49)+(F49*(C49*E49))</f>
        <v>0</v>
      </c>
      <c r="H49" s="145">
        <f>(D49*E49)+(F49*(D49*E49))</f>
        <v>0</v>
      </c>
      <c r="I49" s="449"/>
      <c r="J49" s="449"/>
    </row>
    <row r="50" spans="1:10" ht="15" customHeight="1" x14ac:dyDescent="0.2">
      <c r="A50" s="251"/>
      <c r="B50" s="251" t="s">
        <v>55</v>
      </c>
      <c r="C50" s="148"/>
      <c r="D50" s="139"/>
      <c r="E50" s="139"/>
      <c r="F50" s="143"/>
      <c r="G50" s="113"/>
      <c r="H50" s="148"/>
      <c r="I50" s="449"/>
      <c r="J50" s="449"/>
    </row>
    <row r="51" spans="1:10" ht="15" customHeight="1" x14ac:dyDescent="0.2">
      <c r="A51" s="251" t="s">
        <v>56</v>
      </c>
      <c r="B51" s="251" t="s">
        <v>57</v>
      </c>
      <c r="C51" s="144">
        <v>0.64</v>
      </c>
      <c r="D51" s="141"/>
      <c r="E51" s="142"/>
      <c r="F51" s="143">
        <v>0</v>
      </c>
      <c r="G51" s="144">
        <f>(C51*E51)+(F51*(C51*E51))</f>
        <v>0</v>
      </c>
      <c r="H51" s="145">
        <f>(D51*E51)+(F51*(D51*E51))</f>
        <v>0</v>
      </c>
      <c r="I51" s="449"/>
      <c r="J51" s="449"/>
    </row>
    <row r="52" spans="1:10" ht="13.5" customHeight="1" x14ac:dyDescent="0.2">
      <c r="A52" s="251"/>
      <c r="B52" s="251" t="s">
        <v>58</v>
      </c>
      <c r="C52" s="148"/>
      <c r="D52" s="139"/>
      <c r="E52" s="139"/>
      <c r="F52" s="143"/>
      <c r="G52" s="113"/>
      <c r="H52" s="148"/>
      <c r="I52" s="449"/>
      <c r="J52" s="449"/>
    </row>
    <row r="53" spans="1:10" ht="15" customHeight="1" x14ac:dyDescent="0.2">
      <c r="A53" s="251" t="s">
        <v>59</v>
      </c>
      <c r="B53" s="251" t="s">
        <v>60</v>
      </c>
      <c r="C53" s="144">
        <v>0.56000000000000005</v>
      </c>
      <c r="D53" s="141"/>
      <c r="E53" s="142"/>
      <c r="F53" s="143">
        <v>0</v>
      </c>
      <c r="G53" s="144">
        <f>(C53*E53)+(F53*(C53*E53))</f>
        <v>0</v>
      </c>
      <c r="H53" s="145">
        <f>(D53*E53)+(F53*(D53*E53))</f>
        <v>0</v>
      </c>
      <c r="I53" s="449"/>
      <c r="J53" s="449"/>
    </row>
    <row r="54" spans="1:10" ht="15" customHeight="1" x14ac:dyDescent="0.2">
      <c r="A54" s="252" t="s">
        <v>61</v>
      </c>
      <c r="B54" s="165"/>
      <c r="C54" s="148"/>
      <c r="D54" s="139"/>
      <c r="E54" s="139"/>
      <c r="F54" s="143"/>
      <c r="G54" s="113"/>
      <c r="H54" s="148"/>
    </row>
    <row r="55" spans="1:10" ht="15" customHeight="1" x14ac:dyDescent="0.2">
      <c r="A55" s="251" t="s">
        <v>62</v>
      </c>
      <c r="B55" s="251" t="s">
        <v>53</v>
      </c>
      <c r="C55" s="148"/>
      <c r="D55" s="139"/>
      <c r="E55" s="139"/>
      <c r="F55" s="143"/>
      <c r="G55" s="113"/>
      <c r="H55" s="148"/>
      <c r="I55" s="449"/>
      <c r="J55" s="449"/>
    </row>
    <row r="56" spans="1:10" ht="15" customHeight="1" x14ac:dyDescent="0.2">
      <c r="A56" s="251"/>
      <c r="B56" s="251" t="s">
        <v>54</v>
      </c>
      <c r="C56" s="144">
        <v>1.1200000000000001</v>
      </c>
      <c r="D56" s="141"/>
      <c r="E56" s="142"/>
      <c r="F56" s="143">
        <v>0</v>
      </c>
      <c r="G56" s="144">
        <f>(C56*E56)+(F56*(C56*E56))</f>
        <v>0</v>
      </c>
      <c r="H56" s="145">
        <f>(D56*E56)+(F56*(D56*E56))</f>
        <v>0</v>
      </c>
      <c r="I56" s="449"/>
      <c r="J56" s="449"/>
    </row>
    <row r="57" spans="1:10" ht="15" customHeight="1" x14ac:dyDescent="0.2">
      <c r="A57" s="251" t="s">
        <v>63</v>
      </c>
      <c r="B57" s="251" t="s">
        <v>55</v>
      </c>
      <c r="C57" s="148"/>
      <c r="D57" s="139"/>
      <c r="E57" s="139"/>
      <c r="F57" s="143"/>
      <c r="G57" s="113"/>
      <c r="H57" s="148"/>
      <c r="I57" s="449"/>
      <c r="J57" s="449"/>
    </row>
    <row r="58" spans="1:10" ht="15" customHeight="1" x14ac:dyDescent="0.2">
      <c r="A58" s="254"/>
      <c r="B58" s="251" t="s">
        <v>57</v>
      </c>
      <c r="C58" s="144">
        <v>0.8</v>
      </c>
      <c r="D58" s="141"/>
      <c r="E58" s="142"/>
      <c r="F58" s="143">
        <v>0</v>
      </c>
      <c r="G58" s="144">
        <f>(C58*E58)+(F58*(C58*E58))</f>
        <v>0</v>
      </c>
      <c r="H58" s="145">
        <f>(D58*E58)+(F58*(D58*E58))</f>
        <v>0</v>
      </c>
      <c r="I58" s="449"/>
      <c r="J58" s="449"/>
    </row>
    <row r="59" spans="1:10" ht="15" customHeight="1" x14ac:dyDescent="0.2">
      <c r="A59" s="251" t="s">
        <v>64</v>
      </c>
      <c r="B59" s="251" t="s">
        <v>58</v>
      </c>
      <c r="C59" s="148"/>
      <c r="D59" s="139"/>
      <c r="E59" s="139"/>
      <c r="F59" s="143"/>
      <c r="G59" s="113"/>
      <c r="H59" s="148"/>
      <c r="I59" s="449"/>
      <c r="J59" s="449"/>
    </row>
    <row r="60" spans="1:10" ht="15" customHeight="1" x14ac:dyDescent="0.2">
      <c r="A60" s="251"/>
      <c r="B60" s="251" t="s">
        <v>60</v>
      </c>
      <c r="C60" s="144">
        <v>0.69</v>
      </c>
      <c r="D60" s="141"/>
      <c r="E60" s="142"/>
      <c r="F60" s="143">
        <v>0</v>
      </c>
      <c r="G60" s="144">
        <f>(C60*E60)+(F60*(C60*E60))</f>
        <v>0</v>
      </c>
      <c r="H60" s="145">
        <f>(D60*E60)+(F60*(D60*E60))</f>
        <v>0</v>
      </c>
      <c r="I60" s="449"/>
      <c r="J60" s="449"/>
    </row>
    <row r="61" spans="1:10" ht="15" customHeight="1" x14ac:dyDescent="0.2">
      <c r="A61" s="252" t="s">
        <v>65</v>
      </c>
      <c r="B61" s="165"/>
      <c r="C61" s="148"/>
      <c r="D61" s="139"/>
      <c r="E61" s="139"/>
      <c r="F61" s="143"/>
      <c r="G61" s="113"/>
      <c r="H61" s="148"/>
    </row>
    <row r="62" spans="1:10" ht="15" customHeight="1" x14ac:dyDescent="0.2">
      <c r="A62" s="251" t="s">
        <v>66</v>
      </c>
      <c r="B62" s="251" t="s">
        <v>67</v>
      </c>
      <c r="C62" s="148"/>
      <c r="D62" s="139"/>
      <c r="E62" s="139"/>
      <c r="F62" s="143"/>
      <c r="G62" s="113"/>
      <c r="H62" s="148"/>
      <c r="I62" s="449"/>
      <c r="J62" s="449"/>
    </row>
    <row r="63" spans="1:10" ht="15" customHeight="1" x14ac:dyDescent="0.2">
      <c r="A63" s="251"/>
      <c r="B63" s="251" t="s">
        <v>68</v>
      </c>
      <c r="C63" s="144">
        <v>1.1200000000000001</v>
      </c>
      <c r="D63" s="141"/>
      <c r="E63" s="142"/>
      <c r="F63" s="143">
        <v>0</v>
      </c>
      <c r="G63" s="144">
        <f>(C63*E63)+(F63*(C63*E63))</f>
        <v>0</v>
      </c>
      <c r="H63" s="145">
        <f>(D63*E63)+(F63*(D63*E63))</f>
        <v>0</v>
      </c>
      <c r="I63" s="449"/>
      <c r="J63" s="449"/>
    </row>
    <row r="64" spans="1:10" ht="15" customHeight="1" x14ac:dyDescent="0.2">
      <c r="A64" s="251" t="s">
        <v>69</v>
      </c>
      <c r="B64" s="251" t="s">
        <v>67</v>
      </c>
      <c r="C64" s="148"/>
      <c r="D64" s="139"/>
      <c r="E64" s="139"/>
      <c r="F64" s="143"/>
      <c r="G64" s="113"/>
      <c r="H64" s="148"/>
      <c r="I64" s="449"/>
      <c r="J64" s="449"/>
    </row>
    <row r="65" spans="1:10" ht="15" customHeight="1" x14ac:dyDescent="0.2">
      <c r="A65" s="251"/>
      <c r="B65" s="251" t="s">
        <v>70</v>
      </c>
      <c r="C65" s="144">
        <v>0.8</v>
      </c>
      <c r="D65" s="141"/>
      <c r="E65" s="142"/>
      <c r="F65" s="143">
        <v>0</v>
      </c>
      <c r="G65" s="144">
        <f>(C65*E65)+(F65*(C65*E65))</f>
        <v>0</v>
      </c>
      <c r="H65" s="145">
        <f>(D65*E65)+(F65*(D65*E65))</f>
        <v>0</v>
      </c>
      <c r="I65" s="449"/>
      <c r="J65" s="449"/>
    </row>
    <row r="66" spans="1:10" ht="15" customHeight="1" x14ac:dyDescent="0.2">
      <c r="A66" s="251" t="s">
        <v>71</v>
      </c>
      <c r="B66" s="251" t="s">
        <v>72</v>
      </c>
      <c r="C66" s="148"/>
      <c r="D66" s="139"/>
      <c r="E66" s="139"/>
      <c r="F66" s="143"/>
      <c r="G66" s="113"/>
      <c r="H66" s="148"/>
      <c r="I66" s="449"/>
      <c r="J66" s="449"/>
    </row>
    <row r="67" spans="1:10" ht="15" customHeight="1" x14ac:dyDescent="0.2">
      <c r="A67" s="251"/>
      <c r="B67" s="251" t="s">
        <v>73</v>
      </c>
      <c r="C67" s="144">
        <v>1.32</v>
      </c>
      <c r="D67" s="141"/>
      <c r="E67" s="142"/>
      <c r="F67" s="143">
        <v>0</v>
      </c>
      <c r="G67" s="144">
        <f>(C67*E67)+(F67*(C67*E67))</f>
        <v>0</v>
      </c>
      <c r="H67" s="145">
        <f>(D67*E67)+(F67*(D67*E67))</f>
        <v>0</v>
      </c>
      <c r="I67" s="449"/>
      <c r="J67" s="449"/>
    </row>
    <row r="68" spans="1:10" ht="15" customHeight="1" x14ac:dyDescent="0.2">
      <c r="A68" s="251" t="s">
        <v>74</v>
      </c>
      <c r="B68" s="251" t="s">
        <v>75</v>
      </c>
      <c r="C68" s="144">
        <v>0.19</v>
      </c>
      <c r="D68" s="141"/>
      <c r="E68" s="142"/>
      <c r="F68" s="143">
        <v>0</v>
      </c>
      <c r="G68" s="144">
        <f>(C68*E68)+(F68*(C68*E68))</f>
        <v>0</v>
      </c>
      <c r="H68" s="145">
        <f>(D68*E68)+(F68*(D68*E68))</f>
        <v>0</v>
      </c>
      <c r="I68" s="449"/>
      <c r="J68" s="449"/>
    </row>
    <row r="69" spans="1:10" ht="15" customHeight="1" x14ac:dyDescent="0.2">
      <c r="A69" s="251" t="s">
        <v>76</v>
      </c>
      <c r="B69" s="251" t="s">
        <v>77</v>
      </c>
      <c r="C69" s="144">
        <v>0.55000000000000004</v>
      </c>
      <c r="D69" s="141"/>
      <c r="E69" s="142"/>
      <c r="F69" s="143">
        <v>0</v>
      </c>
      <c r="G69" s="144">
        <f>(C69*E69)+(F69*(C69*E69))</f>
        <v>0</v>
      </c>
      <c r="H69" s="145">
        <f>(D69*E69)+(F69*(D69*E69))</f>
        <v>0</v>
      </c>
      <c r="I69" s="449"/>
      <c r="J69" s="449"/>
    </row>
    <row r="70" spans="1:10" s="121" customFormat="1" ht="15" customHeight="1" x14ac:dyDescent="0.2">
      <c r="A70" s="122"/>
      <c r="C70" s="151"/>
      <c r="D70" s="121" t="s">
        <v>301</v>
      </c>
      <c r="E70" s="152">
        <f>SUM(E48:E53,E55:E60,E62:E69)</f>
        <v>0</v>
      </c>
      <c r="G70" s="153">
        <f>SUM(G47:G69)</f>
        <v>0</v>
      </c>
      <c r="H70" s="158">
        <f>SUM(H47:H69)</f>
        <v>0</v>
      </c>
    </row>
    <row r="71" spans="1:10" s="165" customFormat="1" ht="15" customHeight="1" x14ac:dyDescent="0.2">
      <c r="A71" s="202"/>
      <c r="C71" s="147"/>
      <c r="D71" s="121" t="s">
        <v>352</v>
      </c>
      <c r="G71" s="147"/>
      <c r="H71" s="154">
        <f>MAX(G49:H49)+MAX(G51:H51)+MAX(G53:H53)+MAX(G56:H56)+MAX(G58:H58)+MAX(G60:H60)+MAX(G63:H63)+MAX(G65:H65)+MAX(G67:H67)+MAX(G68:H68)+MAX(G69:H69)</f>
        <v>0</v>
      </c>
    </row>
    <row r="72" spans="1:10" s="165" customFormat="1" ht="15" customHeight="1" x14ac:dyDescent="0.2">
      <c r="A72" s="202"/>
      <c r="B72" s="121"/>
      <c r="C72" s="151"/>
      <c r="G72" s="114"/>
      <c r="H72" s="147"/>
    </row>
    <row r="73" spans="1:10" s="165" customFormat="1" ht="15" customHeight="1" x14ac:dyDescent="0.25">
      <c r="A73" s="452" t="s">
        <v>78</v>
      </c>
      <c r="B73" s="452"/>
      <c r="C73" s="452"/>
      <c r="G73" s="114"/>
      <c r="H73" s="147"/>
    </row>
    <row r="74" spans="1:10" s="165" customFormat="1" ht="15" customHeight="1" x14ac:dyDescent="0.25">
      <c r="A74" s="202"/>
      <c r="B74" s="198"/>
      <c r="C74" s="147"/>
      <c r="G74" s="114"/>
      <c r="H74" s="147"/>
    </row>
    <row r="75" spans="1:10" s="165" customFormat="1" ht="15" customHeight="1" x14ac:dyDescent="0.2">
      <c r="A75" s="121" t="s">
        <v>355</v>
      </c>
      <c r="C75" s="255"/>
      <c r="G75" s="114"/>
      <c r="H75" s="147"/>
    </row>
    <row r="76" spans="1:10" s="165" customFormat="1" ht="15" customHeight="1" x14ac:dyDescent="0.2">
      <c r="A76" s="121" t="s">
        <v>356</v>
      </c>
      <c r="C76" s="147"/>
      <c r="G76" s="114"/>
      <c r="H76" s="147"/>
    </row>
    <row r="77" spans="1:10" s="165" customFormat="1" ht="15" customHeight="1" x14ac:dyDescent="0.2">
      <c r="A77" s="121" t="s">
        <v>341</v>
      </c>
      <c r="C77" s="147"/>
      <c r="G77" s="114"/>
      <c r="H77" s="147"/>
    </row>
    <row r="78" spans="1:10" s="165" customFormat="1" ht="15" customHeight="1" x14ac:dyDescent="0.2">
      <c r="A78" s="121" t="s">
        <v>357</v>
      </c>
      <c r="C78" s="147"/>
      <c r="G78" s="114"/>
      <c r="H78" s="147"/>
    </row>
    <row r="79" spans="1:10" s="165" customFormat="1" ht="15" customHeight="1" x14ac:dyDescent="0.2">
      <c r="A79" s="121" t="s">
        <v>342</v>
      </c>
      <c r="C79" s="147"/>
      <c r="G79" s="114"/>
      <c r="H79" s="147"/>
    </row>
    <row r="80" spans="1:10" s="165" customFormat="1" ht="15" customHeight="1" x14ac:dyDescent="0.2">
      <c r="A80" s="121" t="s">
        <v>343</v>
      </c>
      <c r="C80" s="147"/>
      <c r="G80" s="114"/>
      <c r="H80" s="147"/>
    </row>
    <row r="81" spans="1:46" s="165" customFormat="1" ht="15" customHeight="1" x14ac:dyDescent="0.2">
      <c r="A81" s="451" t="s">
        <v>344</v>
      </c>
      <c r="B81" s="451"/>
      <c r="C81" s="147"/>
      <c r="G81" s="114"/>
      <c r="H81" s="147"/>
    </row>
    <row r="82" spans="1:46" s="165" customFormat="1" ht="15" customHeight="1" x14ac:dyDescent="0.2">
      <c r="A82" s="122" t="s">
        <v>345</v>
      </c>
      <c r="C82" s="147"/>
      <c r="G82" s="114"/>
      <c r="H82" s="147"/>
    </row>
    <row r="83" spans="1:46" s="165" customFormat="1" ht="15" customHeight="1" x14ac:dyDescent="0.2">
      <c r="A83" s="121"/>
      <c r="C83" s="147"/>
      <c r="G83" s="114"/>
      <c r="H83" s="147"/>
    </row>
    <row r="84" spans="1:46" s="250" customFormat="1" ht="15" customHeight="1" x14ac:dyDescent="0.2">
      <c r="A84" s="253" t="s">
        <v>28</v>
      </c>
      <c r="B84" s="251"/>
      <c r="C84" s="156" t="s">
        <v>346</v>
      </c>
      <c r="D84" s="251" t="s">
        <v>347</v>
      </c>
      <c r="E84" s="157" t="s">
        <v>348</v>
      </c>
      <c r="F84" s="252" t="s">
        <v>349</v>
      </c>
      <c r="G84" s="157" t="s">
        <v>350</v>
      </c>
      <c r="H84" s="159" t="s">
        <v>347</v>
      </c>
      <c r="I84" s="448" t="s">
        <v>351</v>
      </c>
      <c r="J84" s="448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</row>
    <row r="85" spans="1:46" s="165" customFormat="1" ht="15" customHeight="1" x14ac:dyDescent="0.2">
      <c r="A85" s="252" t="s">
        <v>79</v>
      </c>
      <c r="C85" s="148"/>
      <c r="D85" s="251"/>
      <c r="E85" s="251"/>
      <c r="G85" s="113"/>
      <c r="H85" s="148"/>
    </row>
    <row r="86" spans="1:46" ht="15" customHeight="1" x14ac:dyDescent="0.2">
      <c r="A86" s="256" t="s">
        <v>80</v>
      </c>
      <c r="B86" s="251" t="s">
        <v>81</v>
      </c>
      <c r="C86" s="144">
        <v>0.38</v>
      </c>
      <c r="D86" s="141"/>
      <c r="E86" s="142"/>
      <c r="F86" s="143">
        <v>0</v>
      </c>
      <c r="G86" s="144">
        <f t="shared" ref="G86:G94" si="1">(C86*E86)+(F86*(C86*E86))</f>
        <v>0</v>
      </c>
      <c r="H86" s="145">
        <f t="shared" ref="H86:H94" si="2">(D86*E86)+(F86*(D86*E86))</f>
        <v>0</v>
      </c>
      <c r="I86" s="449"/>
      <c r="J86" s="449"/>
    </row>
    <row r="87" spans="1:46" ht="15" customHeight="1" x14ac:dyDescent="0.2">
      <c r="A87" s="256" t="s">
        <v>82</v>
      </c>
      <c r="B87" s="251" t="s">
        <v>83</v>
      </c>
      <c r="C87" s="144">
        <v>0.16</v>
      </c>
      <c r="D87" s="141"/>
      <c r="E87" s="142"/>
      <c r="F87" s="143">
        <v>0</v>
      </c>
      <c r="G87" s="144">
        <f t="shared" si="1"/>
        <v>0</v>
      </c>
      <c r="H87" s="145">
        <f t="shared" si="2"/>
        <v>0</v>
      </c>
      <c r="I87" s="449"/>
      <c r="J87" s="449"/>
    </row>
    <row r="88" spans="1:46" ht="15" customHeight="1" x14ac:dyDescent="0.2">
      <c r="A88" s="257" t="s">
        <v>84</v>
      </c>
      <c r="B88" s="251" t="s">
        <v>85</v>
      </c>
      <c r="C88" s="144">
        <v>0.53</v>
      </c>
      <c r="D88" s="141"/>
      <c r="E88" s="142"/>
      <c r="F88" s="143">
        <v>0</v>
      </c>
      <c r="G88" s="144">
        <f t="shared" si="1"/>
        <v>0</v>
      </c>
      <c r="H88" s="145">
        <f t="shared" si="2"/>
        <v>0</v>
      </c>
      <c r="I88" s="449"/>
      <c r="J88" s="449"/>
    </row>
    <row r="89" spans="1:46" ht="15" customHeight="1" x14ac:dyDescent="0.2">
      <c r="A89" s="257" t="s">
        <v>86</v>
      </c>
      <c r="B89" s="251" t="s">
        <v>87</v>
      </c>
      <c r="C89" s="144">
        <v>0.46</v>
      </c>
      <c r="D89" s="141"/>
      <c r="E89" s="142"/>
      <c r="F89" s="143">
        <v>0</v>
      </c>
      <c r="G89" s="144">
        <f t="shared" si="1"/>
        <v>0</v>
      </c>
      <c r="H89" s="145">
        <f t="shared" si="2"/>
        <v>0</v>
      </c>
      <c r="I89" s="449"/>
      <c r="J89" s="449"/>
    </row>
    <row r="90" spans="1:46" ht="15" customHeight="1" x14ac:dyDescent="0.2">
      <c r="A90" s="257" t="s">
        <v>88</v>
      </c>
      <c r="B90" s="364" t="s">
        <v>89</v>
      </c>
      <c r="C90" s="144">
        <v>0.41</v>
      </c>
      <c r="D90" s="141"/>
      <c r="E90" s="142"/>
      <c r="F90" s="143">
        <v>0</v>
      </c>
      <c r="G90" s="144">
        <f t="shared" si="1"/>
        <v>0</v>
      </c>
      <c r="H90" s="145">
        <f t="shared" si="2"/>
        <v>0</v>
      </c>
      <c r="I90" s="449"/>
      <c r="J90" s="449"/>
    </row>
    <row r="91" spans="1:46" ht="15" customHeight="1" x14ac:dyDescent="0.2">
      <c r="A91" s="419" t="s">
        <v>419</v>
      </c>
      <c r="B91" s="239" t="s">
        <v>425</v>
      </c>
      <c r="C91" s="376">
        <v>0.31</v>
      </c>
      <c r="D91" s="141"/>
      <c r="E91" s="142"/>
      <c r="F91" s="143">
        <v>0</v>
      </c>
      <c r="G91" s="144">
        <f t="shared" si="1"/>
        <v>0</v>
      </c>
      <c r="H91" s="145">
        <f t="shared" si="2"/>
        <v>0</v>
      </c>
    </row>
    <row r="92" spans="1:46" ht="15" customHeight="1" x14ac:dyDescent="0.2">
      <c r="A92" s="419" t="s">
        <v>420</v>
      </c>
      <c r="B92" s="239" t="s">
        <v>426</v>
      </c>
      <c r="C92" s="376">
        <v>0.25</v>
      </c>
      <c r="D92" s="141"/>
      <c r="E92" s="142"/>
      <c r="F92" s="143">
        <v>0</v>
      </c>
      <c r="G92" s="144">
        <f t="shared" si="1"/>
        <v>0</v>
      </c>
      <c r="H92" s="145">
        <f t="shared" si="2"/>
        <v>0</v>
      </c>
    </row>
    <row r="93" spans="1:46" ht="15" customHeight="1" x14ac:dyDescent="0.2">
      <c r="A93" s="419" t="s">
        <v>421</v>
      </c>
      <c r="B93" s="239" t="s">
        <v>422</v>
      </c>
      <c r="C93" s="376">
        <v>0.21</v>
      </c>
      <c r="D93" s="141"/>
      <c r="E93" s="142"/>
      <c r="F93" s="143">
        <v>0</v>
      </c>
      <c r="G93" s="144">
        <f t="shared" si="1"/>
        <v>0</v>
      </c>
      <c r="H93" s="145">
        <f t="shared" si="2"/>
        <v>0</v>
      </c>
    </row>
    <row r="94" spans="1:46" ht="15" customHeight="1" x14ac:dyDescent="0.2">
      <c r="A94" s="419" t="s">
        <v>423</v>
      </c>
      <c r="B94" s="239" t="s">
        <v>424</v>
      </c>
      <c r="C94" s="376">
        <v>0.18</v>
      </c>
      <c r="D94" s="141"/>
      <c r="E94" s="142"/>
      <c r="F94" s="143">
        <v>0</v>
      </c>
      <c r="G94" s="144">
        <f t="shared" si="1"/>
        <v>0</v>
      </c>
      <c r="H94" s="145">
        <f t="shared" si="2"/>
        <v>0</v>
      </c>
    </row>
    <row r="95" spans="1:46" ht="15" customHeight="1" x14ac:dyDescent="0.2">
      <c r="A95" s="252" t="s">
        <v>90</v>
      </c>
      <c r="B95" s="165"/>
      <c r="C95" s="148"/>
      <c r="D95" s="139"/>
      <c r="E95" s="139"/>
      <c r="F95" s="143"/>
      <c r="G95" s="113"/>
      <c r="H95" s="148"/>
    </row>
    <row r="96" spans="1:46" ht="15" customHeight="1" x14ac:dyDescent="0.2">
      <c r="A96" s="257" t="s">
        <v>91</v>
      </c>
      <c r="B96" s="251" t="s">
        <v>92</v>
      </c>
      <c r="C96" s="144">
        <v>0.38</v>
      </c>
      <c r="D96" s="141"/>
      <c r="E96" s="142"/>
      <c r="F96" s="143">
        <v>0</v>
      </c>
      <c r="G96" s="144">
        <f>(C96*E96)+(F96*(C96*E96))</f>
        <v>0</v>
      </c>
      <c r="H96" s="145">
        <f>(D96*E96)+(F96*(D96*E96))</f>
        <v>0</v>
      </c>
      <c r="I96" s="449"/>
      <c r="J96" s="449"/>
    </row>
    <row r="97" spans="1:10" ht="15" customHeight="1" x14ac:dyDescent="0.2">
      <c r="A97" s="257" t="s">
        <v>93</v>
      </c>
      <c r="B97" s="251" t="s">
        <v>94</v>
      </c>
      <c r="C97" s="144">
        <v>1.52</v>
      </c>
      <c r="D97" s="141"/>
      <c r="E97" s="142"/>
      <c r="F97" s="143">
        <v>0</v>
      </c>
      <c r="G97" s="144">
        <f>(C97*E97)+(F97*(C97*E97))</f>
        <v>0</v>
      </c>
      <c r="H97" s="145">
        <f>(D97*E97)+(F97*(D97*E97))</f>
        <v>0</v>
      </c>
      <c r="I97" s="449"/>
      <c r="J97" s="449"/>
    </row>
    <row r="98" spans="1:10" ht="15" customHeight="1" x14ac:dyDescent="0.2">
      <c r="A98" s="257" t="s">
        <v>95</v>
      </c>
      <c r="B98" s="251" t="s">
        <v>96</v>
      </c>
      <c r="C98" s="144">
        <v>0.38</v>
      </c>
      <c r="D98" s="141"/>
      <c r="E98" s="142"/>
      <c r="F98" s="143">
        <v>0</v>
      </c>
      <c r="G98" s="144">
        <f>(C98*E98)+(F98*(C98*E98))</f>
        <v>0</v>
      </c>
      <c r="H98" s="145">
        <f>(D98*E98)+(F98*(D98*E98))</f>
        <v>0</v>
      </c>
      <c r="I98" s="449"/>
      <c r="J98" s="449"/>
    </row>
    <row r="99" spans="1:10" ht="15" customHeight="1" x14ac:dyDescent="0.2">
      <c r="A99" s="240" t="s">
        <v>97</v>
      </c>
      <c r="B99" s="251" t="s">
        <v>98</v>
      </c>
      <c r="C99" s="144">
        <v>1.28</v>
      </c>
      <c r="D99" s="141"/>
      <c r="E99" s="142"/>
      <c r="F99" s="143">
        <v>0</v>
      </c>
      <c r="G99" s="144">
        <f>(C99*E99)+(F99*(C99*E99))</f>
        <v>0</v>
      </c>
      <c r="H99" s="145">
        <f>(D99*E99)+(F99*(D99*E99))</f>
        <v>0</v>
      </c>
      <c r="I99" s="449"/>
      <c r="J99" s="449"/>
    </row>
    <row r="100" spans="1:10" ht="15" customHeight="1" x14ac:dyDescent="0.2">
      <c r="A100" s="249" t="s">
        <v>99</v>
      </c>
      <c r="B100" s="165"/>
      <c r="C100" s="160"/>
      <c r="D100" s="139"/>
      <c r="E100" s="139"/>
      <c r="F100" s="143"/>
      <c r="G100" s="113"/>
      <c r="H100" s="148"/>
    </row>
    <row r="101" spans="1:10" ht="15" customHeight="1" x14ac:dyDescent="0.2">
      <c r="A101" s="240" t="s">
        <v>100</v>
      </c>
      <c r="B101" s="251" t="s">
        <v>101</v>
      </c>
      <c r="C101" s="144">
        <v>0.38</v>
      </c>
      <c r="D101" s="141"/>
      <c r="E101" s="142"/>
      <c r="F101" s="143">
        <v>0</v>
      </c>
      <c r="G101" s="144">
        <f t="shared" ref="G101:G107" si="3">(C101*E101)+(F101*(C101*E101))</f>
        <v>0</v>
      </c>
      <c r="H101" s="145">
        <f t="shared" ref="H101:H107" si="4">(D101*E101)+(F101*(D101*E101))</f>
        <v>0</v>
      </c>
      <c r="I101" s="449"/>
      <c r="J101" s="449"/>
    </row>
    <row r="102" spans="1:10" ht="15" customHeight="1" x14ac:dyDescent="0.2">
      <c r="A102" s="240" t="s">
        <v>102</v>
      </c>
      <c r="B102" s="251" t="s">
        <v>103</v>
      </c>
      <c r="C102" s="144">
        <v>0.74</v>
      </c>
      <c r="D102" s="141"/>
      <c r="E102" s="142"/>
      <c r="F102" s="143">
        <v>0</v>
      </c>
      <c r="G102" s="144">
        <f t="shared" si="3"/>
        <v>0</v>
      </c>
      <c r="H102" s="145">
        <f t="shared" si="4"/>
        <v>0</v>
      </c>
      <c r="I102" s="449"/>
      <c r="J102" s="449"/>
    </row>
    <row r="103" spans="1:10" ht="15" customHeight="1" x14ac:dyDescent="0.2">
      <c r="A103" s="240" t="s">
        <v>104</v>
      </c>
      <c r="B103" s="251" t="s">
        <v>105</v>
      </c>
      <c r="C103" s="144">
        <v>0.37</v>
      </c>
      <c r="D103" s="141"/>
      <c r="E103" s="142"/>
      <c r="F103" s="143">
        <v>0</v>
      </c>
      <c r="G103" s="144">
        <f t="shared" si="3"/>
        <v>0</v>
      </c>
      <c r="H103" s="145">
        <f t="shared" si="4"/>
        <v>0</v>
      </c>
      <c r="I103" s="449"/>
      <c r="J103" s="449"/>
    </row>
    <row r="104" spans="1:10" ht="15" customHeight="1" x14ac:dyDescent="0.2">
      <c r="A104" s="240" t="s">
        <v>106</v>
      </c>
      <c r="B104" s="251" t="s">
        <v>107</v>
      </c>
      <c r="C104" s="144">
        <v>0.74</v>
      </c>
      <c r="D104" s="141"/>
      <c r="E104" s="142"/>
      <c r="F104" s="143">
        <v>0</v>
      </c>
      <c r="G104" s="144">
        <f t="shared" si="3"/>
        <v>0</v>
      </c>
      <c r="H104" s="145">
        <f t="shared" si="4"/>
        <v>0</v>
      </c>
      <c r="I104" s="449"/>
      <c r="J104" s="449"/>
    </row>
    <row r="105" spans="1:10" ht="15" customHeight="1" x14ac:dyDescent="0.2">
      <c r="A105" s="240" t="s">
        <v>108</v>
      </c>
      <c r="B105" s="251" t="s">
        <v>109</v>
      </c>
      <c r="C105" s="144">
        <v>0.64</v>
      </c>
      <c r="D105" s="141"/>
      <c r="E105" s="142"/>
      <c r="F105" s="143">
        <v>0</v>
      </c>
      <c r="G105" s="144">
        <f t="shared" si="3"/>
        <v>0</v>
      </c>
      <c r="H105" s="145">
        <f t="shared" si="4"/>
        <v>0</v>
      </c>
      <c r="I105" s="449"/>
      <c r="J105" s="449"/>
    </row>
    <row r="106" spans="1:10" ht="15" customHeight="1" x14ac:dyDescent="0.2">
      <c r="A106" s="240" t="s">
        <v>110</v>
      </c>
      <c r="B106" s="251" t="s">
        <v>111</v>
      </c>
      <c r="C106" s="144">
        <v>0.76</v>
      </c>
      <c r="D106" s="141"/>
      <c r="E106" s="142"/>
      <c r="F106" s="143">
        <v>0</v>
      </c>
      <c r="G106" s="144">
        <f t="shared" si="3"/>
        <v>0</v>
      </c>
      <c r="H106" s="145">
        <f t="shared" si="4"/>
        <v>0</v>
      </c>
      <c r="I106" s="449"/>
      <c r="J106" s="449"/>
    </row>
    <row r="107" spans="1:10" ht="15" customHeight="1" x14ac:dyDescent="0.2">
      <c r="A107" s="240" t="s">
        <v>112</v>
      </c>
      <c r="B107" s="251" t="s">
        <v>113</v>
      </c>
      <c r="C107" s="144">
        <v>1.03</v>
      </c>
      <c r="D107" s="141"/>
      <c r="E107" s="142"/>
      <c r="F107" s="143">
        <v>0</v>
      </c>
      <c r="G107" s="144">
        <f t="shared" si="3"/>
        <v>0</v>
      </c>
      <c r="H107" s="145">
        <f t="shared" si="4"/>
        <v>0</v>
      </c>
      <c r="I107" s="449"/>
      <c r="J107" s="449"/>
    </row>
    <row r="108" spans="1:10" ht="15" customHeight="1" x14ac:dyDescent="0.2">
      <c r="A108" s="252" t="s">
        <v>114</v>
      </c>
      <c r="B108" s="165"/>
      <c r="C108" s="148"/>
      <c r="D108" s="139"/>
      <c r="E108" s="139"/>
      <c r="F108" s="143"/>
      <c r="G108" s="113"/>
      <c r="H108" s="148"/>
    </row>
    <row r="109" spans="1:10" ht="15" customHeight="1" x14ac:dyDescent="0.2">
      <c r="A109" s="240" t="s">
        <v>115</v>
      </c>
      <c r="B109" s="251" t="s">
        <v>101</v>
      </c>
      <c r="C109" s="144">
        <v>0.63</v>
      </c>
      <c r="D109" s="141"/>
      <c r="E109" s="142"/>
      <c r="F109" s="143">
        <v>0</v>
      </c>
      <c r="G109" s="144">
        <f>(C109*E109)+(F109*(C109*E109))</f>
        <v>0</v>
      </c>
      <c r="H109" s="145">
        <f>(D109*E109)+(F109*(D109*E109))</f>
        <v>0</v>
      </c>
      <c r="I109" s="449"/>
      <c r="J109" s="449"/>
    </row>
    <row r="110" spans="1:10" ht="15" customHeight="1" x14ac:dyDescent="0.2">
      <c r="A110" s="240" t="s">
        <v>116</v>
      </c>
      <c r="B110" s="251" t="s">
        <v>117</v>
      </c>
      <c r="C110" s="144">
        <v>1.03</v>
      </c>
      <c r="D110" s="141"/>
      <c r="E110" s="142"/>
      <c r="F110" s="143">
        <v>0</v>
      </c>
      <c r="G110" s="144">
        <f>(C110*E110)+(F110*(C110*E110))</f>
        <v>0</v>
      </c>
      <c r="H110" s="145">
        <f>(D110*E110)+(F110*(D110*E110))</f>
        <v>0</v>
      </c>
      <c r="I110" s="449"/>
      <c r="J110" s="449"/>
    </row>
    <row r="111" spans="1:10" ht="15" customHeight="1" x14ac:dyDescent="0.2">
      <c r="A111" s="240" t="s">
        <v>118</v>
      </c>
      <c r="B111" s="251" t="s">
        <v>109</v>
      </c>
      <c r="C111" s="144">
        <v>1.03</v>
      </c>
      <c r="D111" s="161"/>
      <c r="E111" s="142"/>
      <c r="F111" s="143">
        <v>0</v>
      </c>
      <c r="G111" s="144">
        <f>(C111*E111)+(F111*(C111*E111))</f>
        <v>0</v>
      </c>
      <c r="H111" s="145">
        <f>(D111*E111)+(F111*(D111*E111))</f>
        <v>0</v>
      </c>
      <c r="I111" s="449"/>
      <c r="J111" s="449"/>
    </row>
    <row r="112" spans="1:10" ht="15" customHeight="1" x14ac:dyDescent="0.2">
      <c r="A112" s="240" t="s">
        <v>119</v>
      </c>
      <c r="B112" s="251" t="s">
        <v>120</v>
      </c>
      <c r="C112" s="144">
        <v>1.03</v>
      </c>
      <c r="D112" s="141"/>
      <c r="E112" s="142"/>
      <c r="F112" s="143">
        <v>0</v>
      </c>
      <c r="G112" s="144">
        <f>(C112*E112)+(F112*(C112*E112))</f>
        <v>0</v>
      </c>
      <c r="H112" s="145">
        <f>(D112*E112)+(F112*(D112*E112))</f>
        <v>0</v>
      </c>
      <c r="I112" s="449"/>
      <c r="J112" s="449"/>
    </row>
    <row r="113" spans="1:10" ht="15" customHeight="1" x14ac:dyDescent="0.2">
      <c r="A113" s="252" t="s">
        <v>121</v>
      </c>
      <c r="B113" s="165"/>
      <c r="C113" s="148"/>
      <c r="D113" s="139"/>
      <c r="E113" s="139"/>
      <c r="F113" s="143"/>
      <c r="G113" s="113"/>
      <c r="H113" s="148"/>
    </row>
    <row r="114" spans="1:10" ht="15" customHeight="1" x14ac:dyDescent="0.2">
      <c r="A114" s="240" t="s">
        <v>122</v>
      </c>
      <c r="B114" s="251" t="s">
        <v>117</v>
      </c>
      <c r="C114" s="144">
        <v>0.79</v>
      </c>
      <c r="D114" s="141"/>
      <c r="E114" s="142"/>
      <c r="F114" s="143">
        <v>0</v>
      </c>
      <c r="G114" s="144">
        <f>(C114*E114)+(F114*(C114*E114))</f>
        <v>0</v>
      </c>
      <c r="H114" s="145">
        <f>(D114*E114)+(F114*(D114*E114))</f>
        <v>0</v>
      </c>
      <c r="I114" s="449"/>
      <c r="J114" s="449"/>
    </row>
    <row r="115" spans="1:10" ht="15" customHeight="1" x14ac:dyDescent="0.2">
      <c r="A115" s="240" t="s">
        <v>123</v>
      </c>
      <c r="B115" s="251" t="s">
        <v>124</v>
      </c>
      <c r="C115" s="144">
        <v>0.64</v>
      </c>
      <c r="D115" s="141"/>
      <c r="E115" s="142"/>
      <c r="F115" s="143">
        <v>0</v>
      </c>
      <c r="G115" s="144">
        <f>(C115*E115)+(F115*(C115*E115))</f>
        <v>0</v>
      </c>
      <c r="H115" s="145">
        <f>(D115*E115)+(F115*(D115*E115))</f>
        <v>0</v>
      </c>
      <c r="I115" s="449"/>
      <c r="J115" s="449"/>
    </row>
    <row r="116" spans="1:10" ht="15" customHeight="1" x14ac:dyDescent="0.2">
      <c r="A116" s="240" t="s">
        <v>125</v>
      </c>
      <c r="B116" s="251" t="s">
        <v>120</v>
      </c>
      <c r="C116" s="144">
        <v>0.75</v>
      </c>
      <c r="D116" s="141"/>
      <c r="E116" s="142"/>
      <c r="F116" s="143">
        <v>0</v>
      </c>
      <c r="G116" s="144">
        <f>(C116*E116)+(F116*(C116*E116))</f>
        <v>0</v>
      </c>
      <c r="H116" s="145">
        <f>(D116*E116)+(F116*(D116*E116))</f>
        <v>0</v>
      </c>
      <c r="I116" s="449"/>
      <c r="J116" s="449"/>
    </row>
    <row r="117" spans="1:10" ht="15" customHeight="1" x14ac:dyDescent="0.2">
      <c r="A117" s="252" t="s">
        <v>126</v>
      </c>
      <c r="B117" s="165"/>
      <c r="C117" s="148"/>
      <c r="D117" s="139"/>
      <c r="E117" s="139"/>
      <c r="F117" s="143"/>
      <c r="G117" s="113"/>
      <c r="H117" s="148"/>
    </row>
    <row r="118" spans="1:10" ht="15" customHeight="1" x14ac:dyDescent="0.2">
      <c r="A118" s="240" t="s">
        <v>127</v>
      </c>
      <c r="B118" s="251" t="s">
        <v>128</v>
      </c>
      <c r="C118" s="144">
        <v>0.3</v>
      </c>
      <c r="D118" s="141"/>
      <c r="E118" s="142"/>
      <c r="F118" s="143">
        <v>0</v>
      </c>
      <c r="G118" s="144">
        <f>(C118*E118)+(F118*(C118*E118))</f>
        <v>0</v>
      </c>
      <c r="H118" s="145">
        <f>(D118*E118)+(F118*(D118*E118))</f>
        <v>0</v>
      </c>
      <c r="I118" s="449"/>
      <c r="J118" s="449"/>
    </row>
    <row r="119" spans="1:10" ht="15" customHeight="1" x14ac:dyDescent="0.2">
      <c r="A119" s="240" t="s">
        <v>129</v>
      </c>
      <c r="B119" s="251" t="s">
        <v>130</v>
      </c>
      <c r="C119" s="144">
        <v>0.6</v>
      </c>
      <c r="D119" s="141"/>
      <c r="E119" s="142"/>
      <c r="F119" s="143">
        <v>0</v>
      </c>
      <c r="G119" s="144">
        <f>(C119*E119)+(F119*(C119*E119))</f>
        <v>0</v>
      </c>
      <c r="H119" s="145">
        <f>(D119*E119)+(F119*(D119*E119))</f>
        <v>0</v>
      </c>
      <c r="I119" s="449"/>
      <c r="J119" s="449"/>
    </row>
    <row r="120" spans="1:10" ht="15" customHeight="1" x14ac:dyDescent="0.2">
      <c r="A120" s="240" t="s">
        <v>131</v>
      </c>
      <c r="B120" s="251" t="s">
        <v>132</v>
      </c>
      <c r="C120" s="144">
        <v>0.53</v>
      </c>
      <c r="D120" s="141"/>
      <c r="E120" s="142"/>
      <c r="F120" s="143">
        <v>0</v>
      </c>
      <c r="G120" s="144">
        <f>(C120*E120)+(F120*(C120*E120))</f>
        <v>0</v>
      </c>
      <c r="H120" s="145">
        <f>(D120*E120)+(F120*(D120*E120))</f>
        <v>0</v>
      </c>
      <c r="I120" s="449"/>
      <c r="J120" s="449"/>
    </row>
    <row r="121" spans="1:10" ht="15" customHeight="1" x14ac:dyDescent="0.2">
      <c r="A121" s="240" t="s">
        <v>133</v>
      </c>
      <c r="B121" s="251" t="s">
        <v>134</v>
      </c>
      <c r="C121" s="162">
        <v>0.6</v>
      </c>
      <c r="D121" s="141"/>
      <c r="E121" s="142"/>
      <c r="F121" s="143">
        <v>0</v>
      </c>
      <c r="G121" s="144">
        <f>(C121*E121)+(F121*(C121*E121))</f>
        <v>0</v>
      </c>
      <c r="H121" s="145">
        <f>(D121*E121)+(F121*(D121*E121))</f>
        <v>0</v>
      </c>
      <c r="I121" s="449"/>
      <c r="J121" s="449"/>
    </row>
    <row r="122" spans="1:10" ht="15" customHeight="1" x14ac:dyDescent="0.2">
      <c r="A122" s="240" t="s">
        <v>135</v>
      </c>
      <c r="B122" s="251" t="s">
        <v>136</v>
      </c>
      <c r="C122" s="144">
        <v>0.87</v>
      </c>
      <c r="D122" s="141"/>
      <c r="E122" s="142"/>
      <c r="F122" s="143">
        <v>0</v>
      </c>
      <c r="G122" s="144">
        <f>(C122*E122)+(F122*(C122*E122))</f>
        <v>0</v>
      </c>
      <c r="H122" s="145">
        <f>(D122*E122)+(F122*(D122*E122))</f>
        <v>0</v>
      </c>
      <c r="I122" s="449"/>
      <c r="J122" s="449"/>
    </row>
    <row r="123" spans="1:10" s="121" customFormat="1" ht="15" customHeight="1" x14ac:dyDescent="0.2">
      <c r="A123" s="122"/>
      <c r="C123" s="151"/>
      <c r="D123" s="121" t="s">
        <v>301</v>
      </c>
      <c r="E123" s="152">
        <f>SUM(E86:E90,E96:E99,E101:E107,E109:E112,E114:E116,E118:E122)</f>
        <v>0</v>
      </c>
      <c r="G123" s="153">
        <f>SUM(G85:G122)</f>
        <v>0</v>
      </c>
      <c r="H123" s="158">
        <f>SUM(H85:H122)</f>
        <v>0</v>
      </c>
    </row>
    <row r="124" spans="1:10" s="165" customFormat="1" ht="15" customHeight="1" x14ac:dyDescent="0.2">
      <c r="A124" s="202"/>
      <c r="B124" s="121"/>
      <c r="C124" s="151"/>
      <c r="D124" s="121" t="s">
        <v>352</v>
      </c>
      <c r="G124" s="147"/>
      <c r="H124" s="154">
        <f>MAX(G86:H86)+MAX(G87:H87)+MAX(G88:H88)+MAX(G89:H89)+MAX(G90:H90)+MAX(G96:H96)+MAX(G97:H97)+MAX(G98:H98)+MAX(G99:H99)+MAX(G101:H101)+MAX(G102:H102)+MAX(G103:H103)+MAX(G104:H104)+MAX(G105:H105)+MAX(G106:H106)+MAX(G107:H107)+MAX(G109:H109)+MAX(G110:H110)+MAX(G111:H111)+MAX(G112:H112)+MAX(G114:H114)+MAX(G115:H115)+MAX(G116:H116)+MAX(G118:H118)+MAX(G119:H119)+MAX(G120:H120)+MAX(G121:H121)+MAX(G122:H122)</f>
        <v>0</v>
      </c>
    </row>
    <row r="125" spans="1:10" s="165" customFormat="1" ht="15" customHeight="1" x14ac:dyDescent="0.2">
      <c r="A125" s="202"/>
      <c r="B125" s="121"/>
      <c r="C125" s="151"/>
      <c r="G125" s="114"/>
      <c r="H125" s="147"/>
    </row>
    <row r="126" spans="1:10" s="165" customFormat="1" ht="15" customHeight="1" x14ac:dyDescent="0.25">
      <c r="A126" s="452" t="s">
        <v>137</v>
      </c>
      <c r="B126" s="452"/>
      <c r="C126" s="452"/>
      <c r="G126" s="114"/>
      <c r="H126" s="147"/>
    </row>
    <row r="127" spans="1:10" s="165" customFormat="1" ht="15" customHeight="1" x14ac:dyDescent="0.25">
      <c r="A127" s="174"/>
      <c r="B127" s="114"/>
      <c r="C127" s="114"/>
      <c r="G127" s="114"/>
      <c r="H127" s="147"/>
    </row>
    <row r="128" spans="1:10" s="165" customFormat="1" ht="15" customHeight="1" x14ac:dyDescent="0.2">
      <c r="A128" s="121" t="s">
        <v>358</v>
      </c>
      <c r="C128" s="147"/>
      <c r="G128" s="114"/>
      <c r="H128" s="147"/>
    </row>
    <row r="129" spans="1:46" s="165" customFormat="1" ht="15" customHeight="1" x14ac:dyDescent="0.2">
      <c r="A129" s="121" t="s">
        <v>359</v>
      </c>
      <c r="C129" s="147"/>
      <c r="G129" s="114"/>
      <c r="H129" s="147"/>
    </row>
    <row r="130" spans="1:46" s="165" customFormat="1" ht="15" customHeight="1" x14ac:dyDescent="0.2">
      <c r="A130" s="121" t="s">
        <v>360</v>
      </c>
      <c r="C130" s="147"/>
      <c r="G130" s="114"/>
      <c r="H130" s="147"/>
    </row>
    <row r="131" spans="1:46" s="165" customFormat="1" ht="15" customHeight="1" x14ac:dyDescent="0.2">
      <c r="A131" s="121" t="s">
        <v>341</v>
      </c>
      <c r="C131" s="147"/>
      <c r="G131" s="114"/>
      <c r="H131" s="147"/>
    </row>
    <row r="132" spans="1:46" s="165" customFormat="1" ht="15" customHeight="1" x14ac:dyDescent="0.2">
      <c r="A132" s="121" t="s">
        <v>342</v>
      </c>
      <c r="C132" s="147"/>
      <c r="G132" s="114"/>
      <c r="H132" s="147"/>
    </row>
    <row r="133" spans="1:46" s="165" customFormat="1" ht="15" customHeight="1" x14ac:dyDescent="0.2">
      <c r="A133" s="121" t="s">
        <v>343</v>
      </c>
      <c r="C133" s="147"/>
      <c r="G133" s="114"/>
      <c r="H133" s="147"/>
    </row>
    <row r="134" spans="1:46" s="165" customFormat="1" ht="15" customHeight="1" x14ac:dyDescent="0.2">
      <c r="A134" s="451" t="s">
        <v>344</v>
      </c>
      <c r="B134" s="451"/>
      <c r="C134" s="147"/>
      <c r="G134" s="114"/>
      <c r="H134" s="147"/>
    </row>
    <row r="135" spans="1:46" s="165" customFormat="1" ht="15" customHeight="1" x14ac:dyDescent="0.2">
      <c r="A135" s="122" t="s">
        <v>345</v>
      </c>
      <c r="C135" s="147"/>
      <c r="G135" s="114"/>
      <c r="H135" s="147"/>
    </row>
    <row r="136" spans="1:46" s="165" customFormat="1" ht="15" customHeight="1" x14ac:dyDescent="0.2">
      <c r="A136" s="121"/>
      <c r="C136" s="147"/>
      <c r="G136" s="114"/>
      <c r="H136" s="147"/>
    </row>
    <row r="137" spans="1:46" s="250" customFormat="1" ht="15" customHeight="1" x14ac:dyDescent="0.2">
      <c r="A137" s="253" t="s">
        <v>28</v>
      </c>
      <c r="B137" s="251"/>
      <c r="C137" s="156" t="s">
        <v>346</v>
      </c>
      <c r="D137" s="251" t="s">
        <v>347</v>
      </c>
      <c r="E137" s="157" t="s">
        <v>348</v>
      </c>
      <c r="F137" s="252" t="s">
        <v>349</v>
      </c>
      <c r="G137" s="157" t="s">
        <v>350</v>
      </c>
      <c r="H137" s="159" t="s">
        <v>347</v>
      </c>
      <c r="I137" s="448" t="s">
        <v>351</v>
      </c>
      <c r="J137" s="448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65"/>
      <c r="AK137" s="165"/>
      <c r="AL137" s="165"/>
      <c r="AM137" s="165"/>
      <c r="AN137" s="165"/>
      <c r="AO137" s="165"/>
      <c r="AP137" s="165"/>
      <c r="AQ137" s="165"/>
      <c r="AR137" s="165"/>
      <c r="AS137" s="165"/>
      <c r="AT137" s="165"/>
    </row>
    <row r="138" spans="1:46" ht="15" customHeight="1" x14ac:dyDescent="0.2">
      <c r="A138" s="240" t="s">
        <v>138</v>
      </c>
      <c r="B138" s="251" t="s">
        <v>139</v>
      </c>
      <c r="C138" s="144">
        <v>0.38</v>
      </c>
      <c r="D138" s="141"/>
      <c r="E138" s="142"/>
      <c r="F138" s="143">
        <v>0</v>
      </c>
      <c r="G138" s="144">
        <f>(C138*E138)+(F138*(C138*E138))</f>
        <v>0</v>
      </c>
      <c r="H138" s="145">
        <f>(D138*E138)+(F138*(D138*E138))</f>
        <v>0</v>
      </c>
      <c r="I138" s="449"/>
      <c r="J138" s="449"/>
    </row>
    <row r="139" spans="1:46" ht="15" customHeight="1" x14ac:dyDescent="0.2">
      <c r="A139" s="240" t="s">
        <v>140</v>
      </c>
      <c r="B139" s="251" t="s">
        <v>141</v>
      </c>
      <c r="C139" s="113"/>
      <c r="D139" s="139"/>
      <c r="E139" s="139"/>
      <c r="F139" s="143"/>
      <c r="G139" s="113"/>
      <c r="H139" s="148"/>
    </row>
    <row r="140" spans="1:46" ht="15" customHeight="1" x14ac:dyDescent="0.2">
      <c r="A140" s="240"/>
      <c r="B140" s="251" t="s">
        <v>142</v>
      </c>
      <c r="C140" s="144">
        <v>1.46</v>
      </c>
      <c r="D140" s="141"/>
      <c r="E140" s="142"/>
      <c r="F140" s="143">
        <v>0</v>
      </c>
      <c r="G140" s="144">
        <f t="shared" ref="G140:G145" si="5">(C140*E140)+(F140*(C140*E140))</f>
        <v>0</v>
      </c>
      <c r="H140" s="145">
        <f t="shared" ref="H140:H145" si="6">(D140*E140)+(F140*(D140*E140))</f>
        <v>0</v>
      </c>
      <c r="I140" s="449"/>
      <c r="J140" s="449"/>
    </row>
    <row r="141" spans="1:46" ht="15" customHeight="1" x14ac:dyDescent="0.2">
      <c r="A141" s="240" t="s">
        <v>143</v>
      </c>
      <c r="B141" s="251" t="s">
        <v>144</v>
      </c>
      <c r="C141" s="144">
        <v>2.46</v>
      </c>
      <c r="D141" s="141"/>
      <c r="E141" s="142"/>
      <c r="F141" s="143">
        <v>0</v>
      </c>
      <c r="G141" s="144">
        <f t="shared" si="5"/>
        <v>0</v>
      </c>
      <c r="H141" s="145">
        <f t="shared" si="6"/>
        <v>0</v>
      </c>
      <c r="I141" s="449"/>
      <c r="J141" s="449"/>
    </row>
    <row r="142" spans="1:46" ht="15" customHeight="1" x14ac:dyDescent="0.2">
      <c r="A142" s="240" t="s">
        <v>145</v>
      </c>
      <c r="B142" s="251" t="s">
        <v>146</v>
      </c>
      <c r="C142" s="144">
        <v>2.11</v>
      </c>
      <c r="D142" s="141"/>
      <c r="E142" s="142"/>
      <c r="F142" s="143">
        <v>0</v>
      </c>
      <c r="G142" s="144">
        <f t="shared" si="5"/>
        <v>0</v>
      </c>
      <c r="H142" s="145">
        <f t="shared" si="6"/>
        <v>0</v>
      </c>
      <c r="I142" s="449"/>
      <c r="J142" s="449"/>
    </row>
    <row r="143" spans="1:46" ht="15" customHeight="1" x14ac:dyDescent="0.2">
      <c r="A143" s="240" t="s">
        <v>147</v>
      </c>
      <c r="B143" s="251" t="s">
        <v>148</v>
      </c>
      <c r="C143" s="144">
        <v>1.84</v>
      </c>
      <c r="D143" s="141"/>
      <c r="E143" s="142"/>
      <c r="F143" s="143">
        <v>0</v>
      </c>
      <c r="G143" s="144">
        <f t="shared" si="5"/>
        <v>0</v>
      </c>
      <c r="H143" s="145">
        <f t="shared" si="6"/>
        <v>0</v>
      </c>
      <c r="I143" s="449"/>
      <c r="J143" s="449"/>
    </row>
    <row r="144" spans="1:46" ht="15" customHeight="1" x14ac:dyDescent="0.2">
      <c r="A144" s="240" t="s">
        <v>149</v>
      </c>
      <c r="B144" s="251" t="s">
        <v>150</v>
      </c>
      <c r="C144" s="144">
        <v>2</v>
      </c>
      <c r="D144" s="141"/>
      <c r="E144" s="142"/>
      <c r="F144" s="143">
        <v>0</v>
      </c>
      <c r="G144" s="144">
        <f t="shared" si="5"/>
        <v>0</v>
      </c>
      <c r="H144" s="145">
        <f t="shared" si="6"/>
        <v>0</v>
      </c>
      <c r="I144" s="449"/>
      <c r="J144" s="449"/>
    </row>
    <row r="145" spans="1:46" ht="15" customHeight="1" x14ac:dyDescent="0.2">
      <c r="A145" s="240" t="s">
        <v>151</v>
      </c>
      <c r="B145" s="251" t="s">
        <v>152</v>
      </c>
      <c r="C145" s="144">
        <v>1.36</v>
      </c>
      <c r="D145" s="141"/>
      <c r="E145" s="142"/>
      <c r="F145" s="143">
        <v>0</v>
      </c>
      <c r="G145" s="144">
        <f t="shared" si="5"/>
        <v>0</v>
      </c>
      <c r="H145" s="145">
        <f t="shared" si="6"/>
        <v>0</v>
      </c>
      <c r="I145" s="449"/>
      <c r="J145" s="449"/>
    </row>
    <row r="146" spans="1:46" ht="15" customHeight="1" x14ac:dyDescent="0.2">
      <c r="A146" s="240" t="s">
        <v>153</v>
      </c>
      <c r="B146" s="251" t="s">
        <v>154</v>
      </c>
      <c r="C146" s="113"/>
      <c r="D146" s="139"/>
      <c r="E146" s="139"/>
      <c r="F146" s="143"/>
      <c r="G146" s="113"/>
      <c r="H146" s="148"/>
    </row>
    <row r="147" spans="1:46" ht="15" customHeight="1" x14ac:dyDescent="0.2">
      <c r="A147" s="240"/>
      <c r="B147" s="251" t="s">
        <v>155</v>
      </c>
      <c r="C147" s="144">
        <v>0.59</v>
      </c>
      <c r="D147" s="141"/>
      <c r="E147" s="142"/>
      <c r="F147" s="143">
        <v>0</v>
      </c>
      <c r="G147" s="144">
        <f>(C147*E147)+(F147*(C147*E147))</f>
        <v>0</v>
      </c>
      <c r="H147" s="145">
        <f>(D147*E147)+(F147*(D147*E147))</f>
        <v>0</v>
      </c>
      <c r="I147" s="449"/>
      <c r="J147" s="449"/>
    </row>
    <row r="148" spans="1:46" s="121" customFormat="1" ht="15" customHeight="1" x14ac:dyDescent="0.2">
      <c r="A148" s="122"/>
      <c r="C148" s="151"/>
      <c r="D148" s="121" t="s">
        <v>301</v>
      </c>
      <c r="E148" s="152">
        <f>SUM(E138,E140:E145,E147)</f>
        <v>0</v>
      </c>
      <c r="G148" s="153">
        <f>SUM(G138:G147)</f>
        <v>0</v>
      </c>
      <c r="H148" s="158">
        <f>SUM(H138:H147)</f>
        <v>0</v>
      </c>
    </row>
    <row r="149" spans="1:46" s="165" customFormat="1" ht="15" customHeight="1" x14ac:dyDescent="0.2">
      <c r="A149" s="202"/>
      <c r="B149" s="121"/>
      <c r="C149" s="151"/>
      <c r="D149" s="121" t="s">
        <v>352</v>
      </c>
      <c r="G149" s="147"/>
      <c r="H149" s="154">
        <f>MAX(G138:H138)+MAX(G140:H140)+MAX(G141:H141)+MAX(G142:H142)+MAX(G143:H143)+MAX(G144:H144)+MAX(G145:H145)+MAX(G147:H147)</f>
        <v>0</v>
      </c>
    </row>
    <row r="150" spans="1:46" s="165" customFormat="1" ht="15" customHeight="1" x14ac:dyDescent="0.2">
      <c r="A150" s="202"/>
      <c r="B150" s="121"/>
      <c r="C150" s="151"/>
      <c r="G150" s="114"/>
      <c r="H150" s="147"/>
    </row>
    <row r="151" spans="1:46" s="165" customFormat="1" ht="15" customHeight="1" x14ac:dyDescent="0.25">
      <c r="A151" s="452" t="s">
        <v>156</v>
      </c>
      <c r="B151" s="452"/>
      <c r="C151" s="452"/>
      <c r="G151" s="114"/>
      <c r="H151" s="147"/>
    </row>
    <row r="152" spans="1:46" s="165" customFormat="1" ht="15" customHeight="1" x14ac:dyDescent="0.2">
      <c r="A152" s="202"/>
      <c r="C152" s="255"/>
      <c r="G152" s="114"/>
      <c r="H152" s="147"/>
    </row>
    <row r="153" spans="1:46" s="165" customFormat="1" ht="15" customHeight="1" x14ac:dyDescent="0.2">
      <c r="A153" s="121" t="s">
        <v>157</v>
      </c>
      <c r="C153" s="147"/>
      <c r="G153" s="114"/>
      <c r="H153" s="147"/>
    </row>
    <row r="154" spans="1:46" s="165" customFormat="1" ht="15" customHeight="1" x14ac:dyDescent="0.2">
      <c r="A154" s="121" t="s">
        <v>361</v>
      </c>
      <c r="C154" s="147"/>
      <c r="G154" s="114"/>
      <c r="H154" s="147"/>
    </row>
    <row r="155" spans="1:46" s="165" customFormat="1" ht="15" customHeight="1" x14ac:dyDescent="0.2">
      <c r="A155" s="121" t="s">
        <v>362</v>
      </c>
      <c r="C155" s="147"/>
      <c r="G155" s="114"/>
      <c r="H155" s="147"/>
    </row>
    <row r="156" spans="1:46" s="165" customFormat="1" ht="15" customHeight="1" x14ac:dyDescent="0.2">
      <c r="A156" s="121" t="s">
        <v>343</v>
      </c>
      <c r="C156" s="147"/>
      <c r="G156" s="114"/>
      <c r="H156" s="147"/>
    </row>
    <row r="157" spans="1:46" s="165" customFormat="1" ht="15" customHeight="1" x14ac:dyDescent="0.2">
      <c r="A157" s="122" t="s">
        <v>344</v>
      </c>
      <c r="C157" s="147"/>
      <c r="G157" s="114"/>
      <c r="H157" s="147"/>
    </row>
    <row r="158" spans="1:46" s="165" customFormat="1" ht="15" customHeight="1" x14ac:dyDescent="0.2">
      <c r="A158" s="122" t="s">
        <v>345</v>
      </c>
      <c r="C158" s="147"/>
      <c r="G158" s="114"/>
      <c r="H158" s="147"/>
    </row>
    <row r="159" spans="1:46" s="165" customFormat="1" ht="15" customHeight="1" x14ac:dyDescent="0.2">
      <c r="A159" s="121"/>
      <c r="C159" s="147"/>
      <c r="G159" s="114"/>
      <c r="H159" s="147"/>
    </row>
    <row r="160" spans="1:46" s="250" customFormat="1" ht="15" customHeight="1" x14ac:dyDescent="0.2">
      <c r="A160" s="253" t="s">
        <v>28</v>
      </c>
      <c r="B160" s="251"/>
      <c r="C160" s="156" t="s">
        <v>346</v>
      </c>
      <c r="D160" s="251" t="s">
        <v>347</v>
      </c>
      <c r="E160" s="157" t="s">
        <v>348</v>
      </c>
      <c r="F160" s="252" t="s">
        <v>349</v>
      </c>
      <c r="G160" s="157" t="s">
        <v>350</v>
      </c>
      <c r="H160" s="159" t="s">
        <v>347</v>
      </c>
      <c r="I160" s="448" t="s">
        <v>351</v>
      </c>
      <c r="J160" s="448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  <c r="Z160" s="165"/>
      <c r="AA160" s="165"/>
      <c r="AB160" s="165"/>
      <c r="AC160" s="165"/>
      <c r="AD160" s="165"/>
      <c r="AE160" s="165"/>
      <c r="AF160" s="165"/>
      <c r="AG160" s="165"/>
      <c r="AH160" s="165"/>
      <c r="AI160" s="165"/>
      <c r="AJ160" s="165"/>
      <c r="AK160" s="165"/>
      <c r="AL160" s="165"/>
      <c r="AM160" s="165"/>
      <c r="AN160" s="165"/>
      <c r="AO160" s="165"/>
      <c r="AP160" s="165"/>
      <c r="AQ160" s="165"/>
      <c r="AR160" s="165"/>
      <c r="AS160" s="165"/>
      <c r="AT160" s="165"/>
    </row>
    <row r="161" spans="1:10" ht="15" customHeight="1" x14ac:dyDescent="0.2">
      <c r="A161" s="240" t="s">
        <v>158</v>
      </c>
      <c r="B161" s="251" t="s">
        <v>159</v>
      </c>
      <c r="C161" s="144">
        <v>0.77</v>
      </c>
      <c r="D161" s="141"/>
      <c r="E161" s="142"/>
      <c r="F161" s="143">
        <v>0</v>
      </c>
      <c r="G161" s="144">
        <f t="shared" ref="G161:G171" si="7">(C161*E161)+(F161*(C161*E161))</f>
        <v>0</v>
      </c>
      <c r="H161" s="145">
        <f t="shared" ref="H161:H171" si="8">(D161*E161)+(F161*(D161*E161))</f>
        <v>0</v>
      </c>
      <c r="I161" s="449"/>
      <c r="J161" s="449"/>
    </row>
    <row r="162" spans="1:10" ht="15" customHeight="1" x14ac:dyDescent="0.2">
      <c r="A162" s="240" t="s">
        <v>160</v>
      </c>
      <c r="B162" s="251" t="s">
        <v>161</v>
      </c>
      <c r="C162" s="144">
        <v>0.45</v>
      </c>
      <c r="D162" s="141"/>
      <c r="E162" s="142"/>
      <c r="F162" s="143">
        <v>0</v>
      </c>
      <c r="G162" s="144">
        <f t="shared" si="7"/>
        <v>0</v>
      </c>
      <c r="H162" s="145">
        <f t="shared" si="8"/>
        <v>0</v>
      </c>
      <c r="I162" s="449"/>
      <c r="J162" s="449"/>
    </row>
    <row r="163" spans="1:10" ht="15" customHeight="1" x14ac:dyDescent="0.2">
      <c r="A163" s="240" t="s">
        <v>162</v>
      </c>
      <c r="B163" s="251" t="s">
        <v>163</v>
      </c>
      <c r="C163" s="144">
        <v>0.38</v>
      </c>
      <c r="D163" s="141"/>
      <c r="E163" s="142"/>
      <c r="F163" s="143">
        <v>0</v>
      </c>
      <c r="G163" s="144">
        <f t="shared" si="7"/>
        <v>0</v>
      </c>
      <c r="H163" s="145">
        <f t="shared" si="8"/>
        <v>0</v>
      </c>
      <c r="I163" s="449"/>
      <c r="J163" s="449"/>
    </row>
    <row r="164" spans="1:10" ht="15" customHeight="1" x14ac:dyDescent="0.2">
      <c r="A164" s="240" t="s">
        <v>164</v>
      </c>
      <c r="B164" s="251" t="s">
        <v>103</v>
      </c>
      <c r="C164" s="144">
        <v>0.83</v>
      </c>
      <c r="D164" s="141"/>
      <c r="E164" s="142"/>
      <c r="F164" s="143">
        <v>0</v>
      </c>
      <c r="G164" s="144">
        <f t="shared" si="7"/>
        <v>0</v>
      </c>
      <c r="H164" s="145">
        <f t="shared" si="8"/>
        <v>0</v>
      </c>
      <c r="I164" s="449"/>
      <c r="J164" s="449"/>
    </row>
    <row r="165" spans="1:10" ht="15" customHeight="1" x14ac:dyDescent="0.2">
      <c r="A165" s="240" t="s">
        <v>165</v>
      </c>
      <c r="B165" s="251" t="s">
        <v>166</v>
      </c>
      <c r="C165" s="144">
        <v>0.63</v>
      </c>
      <c r="D165" s="161"/>
      <c r="E165" s="142"/>
      <c r="F165" s="143">
        <v>0</v>
      </c>
      <c r="G165" s="144">
        <f t="shared" si="7"/>
        <v>0</v>
      </c>
      <c r="H165" s="145">
        <f t="shared" si="8"/>
        <v>0</v>
      </c>
      <c r="I165" s="449"/>
      <c r="J165" s="449"/>
    </row>
    <row r="166" spans="1:10" ht="15" customHeight="1" x14ac:dyDescent="0.2">
      <c r="A166" s="240" t="s">
        <v>167</v>
      </c>
      <c r="B166" s="251" t="s">
        <v>168</v>
      </c>
      <c r="C166" s="144">
        <v>1.41</v>
      </c>
      <c r="D166" s="161"/>
      <c r="E166" s="142"/>
      <c r="F166" s="143">
        <v>0</v>
      </c>
      <c r="G166" s="144">
        <f t="shared" si="7"/>
        <v>0</v>
      </c>
      <c r="H166" s="145">
        <f t="shared" si="8"/>
        <v>0</v>
      </c>
      <c r="I166" s="449"/>
      <c r="J166" s="449"/>
    </row>
    <row r="167" spans="1:10" ht="15" customHeight="1" x14ac:dyDescent="0.2">
      <c r="A167" s="240" t="s">
        <v>169</v>
      </c>
      <c r="B167" s="251" t="s">
        <v>170</v>
      </c>
      <c r="C167" s="144">
        <v>0.56000000000000005</v>
      </c>
      <c r="D167" s="141"/>
      <c r="E167" s="142"/>
      <c r="F167" s="143">
        <v>0</v>
      </c>
      <c r="G167" s="144">
        <f t="shared" si="7"/>
        <v>0</v>
      </c>
      <c r="H167" s="145">
        <f t="shared" si="8"/>
        <v>0</v>
      </c>
      <c r="I167" s="449"/>
      <c r="J167" s="449"/>
    </row>
    <row r="168" spans="1:10" ht="15" customHeight="1" x14ac:dyDescent="0.2">
      <c r="A168" s="240" t="s">
        <v>171</v>
      </c>
      <c r="B168" s="251" t="s">
        <v>172</v>
      </c>
      <c r="C168" s="144">
        <v>1.28</v>
      </c>
      <c r="D168" s="161"/>
      <c r="E168" s="142"/>
      <c r="F168" s="143">
        <v>0</v>
      </c>
      <c r="G168" s="144">
        <f t="shared" si="7"/>
        <v>0</v>
      </c>
      <c r="H168" s="145">
        <f t="shared" si="8"/>
        <v>0</v>
      </c>
      <c r="I168" s="449"/>
      <c r="J168" s="449"/>
    </row>
    <row r="169" spans="1:10" ht="15" customHeight="1" x14ac:dyDescent="0.2">
      <c r="A169" s="240" t="s">
        <v>173</v>
      </c>
      <c r="B169" s="251" t="s">
        <v>174</v>
      </c>
      <c r="C169" s="144">
        <v>1.72</v>
      </c>
      <c r="D169" s="141"/>
      <c r="E169" s="142"/>
      <c r="F169" s="143">
        <v>0</v>
      </c>
      <c r="G169" s="144">
        <f t="shared" si="7"/>
        <v>0</v>
      </c>
      <c r="H169" s="145">
        <f t="shared" si="8"/>
        <v>0</v>
      </c>
      <c r="I169" s="449"/>
      <c r="J169" s="449"/>
    </row>
    <row r="170" spans="1:10" ht="15" customHeight="1" x14ac:dyDescent="0.2">
      <c r="A170" s="240" t="s">
        <v>175</v>
      </c>
      <c r="B170" s="251" t="s">
        <v>176</v>
      </c>
      <c r="C170" s="144">
        <v>0.83</v>
      </c>
      <c r="D170" s="141"/>
      <c r="E170" s="142"/>
      <c r="F170" s="143">
        <v>0</v>
      </c>
      <c r="G170" s="144">
        <f t="shared" si="7"/>
        <v>0</v>
      </c>
      <c r="H170" s="145">
        <f t="shared" si="8"/>
        <v>0</v>
      </c>
      <c r="I170" s="449"/>
      <c r="J170" s="449"/>
    </row>
    <row r="171" spans="1:10" ht="15" customHeight="1" x14ac:dyDescent="0.2">
      <c r="A171" s="240" t="s">
        <v>177</v>
      </c>
      <c r="B171" s="251" t="s">
        <v>178</v>
      </c>
      <c r="C171" s="144">
        <v>0.43</v>
      </c>
      <c r="D171" s="141"/>
      <c r="E171" s="142"/>
      <c r="F171" s="143">
        <v>0</v>
      </c>
      <c r="G171" s="144">
        <f t="shared" si="7"/>
        <v>0</v>
      </c>
      <c r="H171" s="145">
        <f t="shared" si="8"/>
        <v>0</v>
      </c>
      <c r="I171" s="449"/>
      <c r="J171" s="449"/>
    </row>
    <row r="172" spans="1:10" ht="15" customHeight="1" x14ac:dyDescent="0.2">
      <c r="A172" s="252" t="s">
        <v>179</v>
      </c>
      <c r="B172" s="165"/>
      <c r="C172" s="148"/>
      <c r="D172" s="139"/>
      <c r="E172" s="139"/>
      <c r="F172" s="143"/>
      <c r="G172" s="113"/>
      <c r="H172" s="148"/>
    </row>
    <row r="173" spans="1:10" ht="15" customHeight="1" x14ac:dyDescent="0.2">
      <c r="A173" s="240" t="s">
        <v>180</v>
      </c>
      <c r="B173" s="251" t="s">
        <v>159</v>
      </c>
      <c r="C173" s="144">
        <v>0.74</v>
      </c>
      <c r="D173" s="141"/>
      <c r="E173" s="142"/>
      <c r="F173" s="143">
        <v>0</v>
      </c>
      <c r="G173" s="144">
        <f t="shared" ref="G173:G182" si="9">(C173*E173)+(F173*(C173*E173))</f>
        <v>0</v>
      </c>
      <c r="H173" s="145">
        <f t="shared" ref="H173:H182" si="10">(D173*E173)+(F173*(D173*E173))</f>
        <v>0</v>
      </c>
      <c r="I173" s="449"/>
      <c r="J173" s="449"/>
    </row>
    <row r="174" spans="1:10" ht="15" customHeight="1" x14ac:dyDescent="0.2">
      <c r="A174" s="240" t="s">
        <v>181</v>
      </c>
      <c r="B174" s="251" t="s">
        <v>161</v>
      </c>
      <c r="C174" s="144">
        <v>0.45</v>
      </c>
      <c r="D174" s="141"/>
      <c r="E174" s="142"/>
      <c r="F174" s="143">
        <v>0</v>
      </c>
      <c r="G174" s="144">
        <f t="shared" si="9"/>
        <v>0</v>
      </c>
      <c r="H174" s="145">
        <f t="shared" si="10"/>
        <v>0</v>
      </c>
      <c r="I174" s="449"/>
      <c r="J174" s="449"/>
    </row>
    <row r="175" spans="1:10" ht="15" customHeight="1" x14ac:dyDescent="0.2">
      <c r="A175" s="240" t="s">
        <v>182</v>
      </c>
      <c r="B175" s="251" t="s">
        <v>163</v>
      </c>
      <c r="C175" s="144">
        <v>0.19</v>
      </c>
      <c r="D175" s="141"/>
      <c r="E175" s="142"/>
      <c r="F175" s="143">
        <v>0</v>
      </c>
      <c r="G175" s="144">
        <f t="shared" si="9"/>
        <v>0</v>
      </c>
      <c r="H175" s="145">
        <f t="shared" si="10"/>
        <v>0</v>
      </c>
      <c r="I175" s="449"/>
      <c r="J175" s="449"/>
    </row>
    <row r="176" spans="1:10" ht="15" customHeight="1" x14ac:dyDescent="0.2">
      <c r="A176" s="240" t="s">
        <v>183</v>
      </c>
      <c r="B176" s="251" t="s">
        <v>103</v>
      </c>
      <c r="C176" s="144">
        <v>0.67</v>
      </c>
      <c r="D176" s="141"/>
      <c r="E176" s="142"/>
      <c r="F176" s="143">
        <v>0</v>
      </c>
      <c r="G176" s="144">
        <f t="shared" si="9"/>
        <v>0</v>
      </c>
      <c r="H176" s="145">
        <f t="shared" si="10"/>
        <v>0</v>
      </c>
      <c r="I176" s="449"/>
      <c r="J176" s="449"/>
    </row>
    <row r="177" spans="1:10" ht="15" customHeight="1" x14ac:dyDescent="0.2">
      <c r="A177" s="240" t="s">
        <v>184</v>
      </c>
      <c r="B177" s="251" t="s">
        <v>166</v>
      </c>
      <c r="C177" s="144">
        <v>0.46</v>
      </c>
      <c r="D177" s="141"/>
      <c r="E177" s="142"/>
      <c r="F177" s="143">
        <v>0</v>
      </c>
      <c r="G177" s="144">
        <f t="shared" si="9"/>
        <v>0</v>
      </c>
      <c r="H177" s="145">
        <f t="shared" si="10"/>
        <v>0</v>
      </c>
      <c r="I177" s="449"/>
      <c r="J177" s="449"/>
    </row>
    <row r="178" spans="1:10" ht="15" customHeight="1" x14ac:dyDescent="0.2">
      <c r="A178" s="240" t="s">
        <v>185</v>
      </c>
      <c r="B178" s="251" t="s">
        <v>168</v>
      </c>
      <c r="C178" s="144">
        <v>1.72</v>
      </c>
      <c r="D178" s="141"/>
      <c r="E178" s="142"/>
      <c r="F178" s="143">
        <v>0</v>
      </c>
      <c r="G178" s="144">
        <f t="shared" si="9"/>
        <v>0</v>
      </c>
      <c r="H178" s="145">
        <f t="shared" si="10"/>
        <v>0</v>
      </c>
      <c r="I178" s="449"/>
      <c r="J178" s="449"/>
    </row>
    <row r="179" spans="1:10" ht="15" customHeight="1" x14ac:dyDescent="0.2">
      <c r="A179" s="240" t="s">
        <v>186</v>
      </c>
      <c r="B179" s="251" t="s">
        <v>170</v>
      </c>
      <c r="C179" s="144">
        <v>0.32</v>
      </c>
      <c r="D179" s="141"/>
      <c r="E179" s="142"/>
      <c r="F179" s="143">
        <v>0</v>
      </c>
      <c r="G179" s="144">
        <f t="shared" si="9"/>
        <v>0</v>
      </c>
      <c r="H179" s="145">
        <f t="shared" si="10"/>
        <v>0</v>
      </c>
      <c r="I179" s="449"/>
      <c r="J179" s="449"/>
    </row>
    <row r="180" spans="1:10" ht="15" customHeight="1" x14ac:dyDescent="0.2">
      <c r="A180" s="240" t="s">
        <v>187</v>
      </c>
      <c r="B180" s="251" t="s">
        <v>188</v>
      </c>
      <c r="C180" s="144">
        <v>1.38</v>
      </c>
      <c r="D180" s="141"/>
      <c r="E180" s="142"/>
      <c r="F180" s="143">
        <v>0</v>
      </c>
      <c r="G180" s="144">
        <f t="shared" si="9"/>
        <v>0</v>
      </c>
      <c r="H180" s="145">
        <f t="shared" si="10"/>
        <v>0</v>
      </c>
      <c r="I180" s="449"/>
      <c r="J180" s="449"/>
    </row>
    <row r="181" spans="1:10" ht="15" customHeight="1" x14ac:dyDescent="0.2">
      <c r="A181" s="240" t="s">
        <v>189</v>
      </c>
      <c r="B181" s="251" t="s">
        <v>174</v>
      </c>
      <c r="C181" s="144">
        <v>1.59</v>
      </c>
      <c r="D181" s="141"/>
      <c r="E181" s="142"/>
      <c r="F181" s="143">
        <v>0</v>
      </c>
      <c r="G181" s="144">
        <f t="shared" si="9"/>
        <v>0</v>
      </c>
      <c r="H181" s="145">
        <f t="shared" si="10"/>
        <v>0</v>
      </c>
      <c r="I181" s="449"/>
      <c r="J181" s="449"/>
    </row>
    <row r="182" spans="1:10" ht="15" customHeight="1" x14ac:dyDescent="0.2">
      <c r="A182" s="240" t="s">
        <v>190</v>
      </c>
      <c r="B182" s="251" t="s">
        <v>176</v>
      </c>
      <c r="C182" s="144">
        <v>0.77</v>
      </c>
      <c r="D182" s="141"/>
      <c r="E182" s="142"/>
      <c r="F182" s="143">
        <v>0</v>
      </c>
      <c r="G182" s="144">
        <f t="shared" si="9"/>
        <v>0</v>
      </c>
      <c r="H182" s="145">
        <f t="shared" si="10"/>
        <v>0</v>
      </c>
      <c r="I182" s="449"/>
      <c r="J182" s="449"/>
    </row>
    <row r="183" spans="1:10" s="121" customFormat="1" ht="15" customHeight="1" x14ac:dyDescent="0.2">
      <c r="A183" s="122"/>
      <c r="C183" s="151"/>
      <c r="D183" s="121" t="s">
        <v>301</v>
      </c>
      <c r="E183" s="152">
        <f>SUM(E161:E182)</f>
        <v>0</v>
      </c>
      <c r="G183" s="153">
        <f>SUM(G161:G182)</f>
        <v>0</v>
      </c>
      <c r="H183" s="158">
        <f>SUM(H161:H182)</f>
        <v>0</v>
      </c>
    </row>
    <row r="184" spans="1:10" s="165" customFormat="1" ht="15" customHeight="1" x14ac:dyDescent="0.2">
      <c r="A184" s="202"/>
      <c r="C184" s="147"/>
      <c r="D184" s="121" t="s">
        <v>352</v>
      </c>
      <c r="G184" s="147"/>
      <c r="H184" s="154">
        <f>MAX(G161:H161)+MAX(G162:H162)+MAX(G163:H163)+MAX(G164:H164)+MAX(G165:H165)+MAX(G166:H166)+MAX(G167:H167)+MAX(G168:H168)+MAX(G169:H169)+MAX(G170:H170)+MAX(G171:H171)+MAX(G173:H173)+MAX(G174:H174)+MAX(G175:H175)+MAX(G176:H176)+MAX(G177:H177)+MAX(G178:H178)+MAX(G179:H179)+MAX(G180:H180)+MAX(G181:H181)+MAX(G182:H182)</f>
        <v>0</v>
      </c>
    </row>
    <row r="185" spans="1:10" s="165" customFormat="1" ht="15" customHeight="1" x14ac:dyDescent="0.2">
      <c r="A185" s="202"/>
      <c r="B185" s="121"/>
      <c r="C185" s="151"/>
      <c r="G185" s="114"/>
      <c r="H185" s="147"/>
    </row>
    <row r="186" spans="1:10" s="165" customFormat="1" ht="15" customHeight="1" x14ac:dyDescent="0.25">
      <c r="A186" s="452" t="s">
        <v>191</v>
      </c>
      <c r="B186" s="452"/>
      <c r="C186" s="452"/>
      <c r="G186" s="114"/>
      <c r="H186" s="147"/>
    </row>
    <row r="187" spans="1:10" s="165" customFormat="1" ht="15" customHeight="1" x14ac:dyDescent="0.2">
      <c r="A187" s="202"/>
      <c r="C187" s="255"/>
      <c r="G187" s="114"/>
      <c r="H187" s="147"/>
    </row>
    <row r="188" spans="1:10" s="165" customFormat="1" ht="15" customHeight="1" x14ac:dyDescent="0.2">
      <c r="A188" s="121" t="s">
        <v>192</v>
      </c>
      <c r="C188" s="255"/>
      <c r="G188" s="114"/>
      <c r="H188" s="147"/>
    </row>
    <row r="189" spans="1:10" s="165" customFormat="1" ht="15" customHeight="1" x14ac:dyDescent="0.2">
      <c r="A189" s="121" t="s">
        <v>193</v>
      </c>
      <c r="C189" s="255"/>
      <c r="G189" s="114"/>
      <c r="H189" s="147"/>
    </row>
    <row r="190" spans="1:10" s="165" customFormat="1" ht="15" customHeight="1" x14ac:dyDescent="0.2">
      <c r="A190" s="121" t="s">
        <v>363</v>
      </c>
      <c r="C190" s="255"/>
      <c r="G190" s="114"/>
      <c r="H190" s="147"/>
    </row>
    <row r="191" spans="1:10" s="165" customFormat="1" ht="15" customHeight="1" x14ac:dyDescent="0.2">
      <c r="A191" s="121" t="s">
        <v>364</v>
      </c>
      <c r="C191" s="255"/>
      <c r="G191" s="114"/>
      <c r="H191" s="147"/>
    </row>
    <row r="192" spans="1:10" s="165" customFormat="1" ht="15" customHeight="1" x14ac:dyDescent="0.2">
      <c r="A192" s="121" t="s">
        <v>365</v>
      </c>
      <c r="C192" s="147"/>
      <c r="G192" s="114"/>
      <c r="H192" s="147"/>
    </row>
    <row r="193" spans="1:46" s="165" customFormat="1" ht="15" customHeight="1" x14ac:dyDescent="0.25">
      <c r="A193" s="121" t="s">
        <v>343</v>
      </c>
      <c r="B193" s="198"/>
      <c r="C193" s="147"/>
      <c r="G193" s="114"/>
      <c r="H193" s="147"/>
    </row>
    <row r="194" spans="1:46" s="165" customFormat="1" ht="15" customHeight="1" x14ac:dyDescent="0.2">
      <c r="A194" s="451" t="s">
        <v>344</v>
      </c>
      <c r="B194" s="451"/>
      <c r="C194" s="147"/>
      <c r="G194" s="114"/>
      <c r="H194" s="147"/>
    </row>
    <row r="195" spans="1:46" s="165" customFormat="1" ht="15" customHeight="1" x14ac:dyDescent="0.25">
      <c r="A195" s="122" t="s">
        <v>345</v>
      </c>
      <c r="B195" s="198"/>
      <c r="C195" s="147"/>
      <c r="G195" s="114"/>
      <c r="H195" s="147"/>
    </row>
    <row r="196" spans="1:46" s="165" customFormat="1" ht="15" customHeight="1" x14ac:dyDescent="0.25">
      <c r="A196" s="121"/>
      <c r="B196" s="198"/>
      <c r="C196" s="147"/>
      <c r="G196" s="114"/>
      <c r="H196" s="147"/>
    </row>
    <row r="197" spans="1:46" s="250" customFormat="1" ht="15" customHeight="1" x14ac:dyDescent="0.2">
      <c r="A197" s="253" t="s">
        <v>28</v>
      </c>
      <c r="B197" s="251"/>
      <c r="C197" s="156" t="s">
        <v>346</v>
      </c>
      <c r="D197" s="251" t="s">
        <v>347</v>
      </c>
      <c r="E197" s="157" t="s">
        <v>348</v>
      </c>
      <c r="F197" s="252" t="s">
        <v>349</v>
      </c>
      <c r="G197" s="157" t="s">
        <v>350</v>
      </c>
      <c r="H197" s="159" t="s">
        <v>347</v>
      </c>
      <c r="I197" s="448" t="s">
        <v>351</v>
      </c>
      <c r="J197" s="448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  <c r="Z197" s="165"/>
      <c r="AA197" s="165"/>
      <c r="AB197" s="165"/>
      <c r="AC197" s="165"/>
      <c r="AD197" s="165"/>
      <c r="AE197" s="165"/>
      <c r="AF197" s="165"/>
      <c r="AG197" s="165"/>
      <c r="AH197" s="165"/>
      <c r="AI197" s="165"/>
      <c r="AJ197" s="165"/>
      <c r="AK197" s="165"/>
      <c r="AL197" s="165"/>
      <c r="AM197" s="165"/>
      <c r="AN197" s="165"/>
      <c r="AO197" s="165"/>
      <c r="AP197" s="165"/>
      <c r="AQ197" s="165"/>
      <c r="AR197" s="165"/>
      <c r="AS197" s="165"/>
      <c r="AT197" s="165"/>
    </row>
    <row r="198" spans="1:46" ht="15" customHeight="1" x14ac:dyDescent="0.2">
      <c r="A198" s="240" t="s">
        <v>194</v>
      </c>
      <c r="B198" s="251" t="s">
        <v>195</v>
      </c>
      <c r="C198" s="144">
        <v>0.3</v>
      </c>
      <c r="D198" s="141"/>
      <c r="E198" s="142"/>
      <c r="F198" s="143">
        <v>0</v>
      </c>
      <c r="G198" s="144">
        <f t="shared" ref="G198:G208" si="11">(C198*E198)+(F198*(C198*E198))</f>
        <v>0</v>
      </c>
      <c r="H198" s="145">
        <f t="shared" ref="H198:H208" si="12">(D198*E198)+(F198*(D198*E198))</f>
        <v>0</v>
      </c>
      <c r="I198" s="449"/>
      <c r="J198" s="449"/>
    </row>
    <row r="199" spans="1:46" ht="15" customHeight="1" x14ac:dyDescent="0.2">
      <c r="A199" s="240" t="s">
        <v>196</v>
      </c>
      <c r="B199" s="251" t="s">
        <v>161</v>
      </c>
      <c r="C199" s="144">
        <v>0.3</v>
      </c>
      <c r="D199" s="141"/>
      <c r="E199" s="142"/>
      <c r="F199" s="143">
        <v>0</v>
      </c>
      <c r="G199" s="144">
        <f t="shared" si="11"/>
        <v>0</v>
      </c>
      <c r="H199" s="145">
        <f t="shared" si="12"/>
        <v>0</v>
      </c>
      <c r="I199" s="449"/>
      <c r="J199" s="449"/>
    </row>
    <row r="200" spans="1:46" ht="15" customHeight="1" x14ac:dyDescent="0.2">
      <c r="A200" s="240" t="s">
        <v>197</v>
      </c>
      <c r="B200" s="251" t="s">
        <v>103</v>
      </c>
      <c r="C200" s="144">
        <v>0.81</v>
      </c>
      <c r="D200" s="141"/>
      <c r="E200" s="142"/>
      <c r="F200" s="143">
        <v>0</v>
      </c>
      <c r="G200" s="144">
        <f t="shared" si="11"/>
        <v>0</v>
      </c>
      <c r="H200" s="145">
        <f t="shared" si="12"/>
        <v>0</v>
      </c>
      <c r="I200" s="449"/>
      <c r="J200" s="449"/>
    </row>
    <row r="201" spans="1:46" ht="15" customHeight="1" x14ac:dyDescent="0.2">
      <c r="A201" s="240" t="s">
        <v>198</v>
      </c>
      <c r="B201" s="251" t="s">
        <v>166</v>
      </c>
      <c r="C201" s="144">
        <v>0.39</v>
      </c>
      <c r="D201" s="141"/>
      <c r="E201" s="142"/>
      <c r="F201" s="143">
        <v>0</v>
      </c>
      <c r="G201" s="144">
        <f t="shared" si="11"/>
        <v>0</v>
      </c>
      <c r="H201" s="145">
        <f t="shared" si="12"/>
        <v>0</v>
      </c>
      <c r="I201" s="449"/>
      <c r="J201" s="449"/>
    </row>
    <row r="202" spans="1:46" ht="15" customHeight="1" x14ac:dyDescent="0.2">
      <c r="A202" s="240" t="s">
        <v>199</v>
      </c>
      <c r="B202" s="251" t="s">
        <v>168</v>
      </c>
      <c r="C202" s="144">
        <v>0.72</v>
      </c>
      <c r="D202" s="141"/>
      <c r="E202" s="142"/>
      <c r="F202" s="143">
        <v>0</v>
      </c>
      <c r="G202" s="144">
        <f t="shared" si="11"/>
        <v>0</v>
      </c>
      <c r="H202" s="145">
        <f t="shared" si="12"/>
        <v>0</v>
      </c>
      <c r="I202" s="449"/>
      <c r="J202" s="449"/>
    </row>
    <row r="203" spans="1:46" ht="15" customHeight="1" x14ac:dyDescent="0.2">
      <c r="A203" s="240" t="s">
        <v>200</v>
      </c>
      <c r="B203" s="251" t="s">
        <v>170</v>
      </c>
      <c r="C203" s="144">
        <v>0.55000000000000004</v>
      </c>
      <c r="D203" s="141"/>
      <c r="E203" s="142"/>
      <c r="F203" s="143">
        <v>0</v>
      </c>
      <c r="G203" s="144">
        <f t="shared" si="11"/>
        <v>0</v>
      </c>
      <c r="H203" s="145">
        <f t="shared" si="12"/>
        <v>0</v>
      </c>
      <c r="I203" s="449"/>
      <c r="J203" s="449"/>
    </row>
    <row r="204" spans="1:46" ht="15" customHeight="1" x14ac:dyDescent="0.2">
      <c r="A204" s="240" t="s">
        <v>201</v>
      </c>
      <c r="B204" s="251" t="s">
        <v>202</v>
      </c>
      <c r="C204" s="144">
        <v>0.9</v>
      </c>
      <c r="D204" s="141"/>
      <c r="E204" s="142"/>
      <c r="F204" s="143">
        <v>0</v>
      </c>
      <c r="G204" s="144">
        <f t="shared" si="11"/>
        <v>0</v>
      </c>
      <c r="H204" s="145">
        <f t="shared" si="12"/>
        <v>0</v>
      </c>
      <c r="I204" s="449"/>
      <c r="J204" s="449"/>
    </row>
    <row r="205" spans="1:46" ht="15" customHeight="1" x14ac:dyDescent="0.2">
      <c r="A205" s="240" t="s">
        <v>203</v>
      </c>
      <c r="B205" s="251" t="s">
        <v>174</v>
      </c>
      <c r="C205" s="144">
        <v>1.1299999999999999</v>
      </c>
      <c r="D205" s="141"/>
      <c r="E205" s="142"/>
      <c r="F205" s="143">
        <v>0</v>
      </c>
      <c r="G205" s="144">
        <f t="shared" si="11"/>
        <v>0</v>
      </c>
      <c r="H205" s="145">
        <f t="shared" si="12"/>
        <v>0</v>
      </c>
      <c r="I205" s="449"/>
      <c r="J205" s="449"/>
    </row>
    <row r="206" spans="1:46" ht="15" customHeight="1" x14ac:dyDescent="0.2">
      <c r="A206" s="240" t="s">
        <v>204</v>
      </c>
      <c r="B206" s="251" t="s">
        <v>205</v>
      </c>
      <c r="C206" s="144">
        <v>0.55000000000000004</v>
      </c>
      <c r="D206" s="141"/>
      <c r="E206" s="142"/>
      <c r="F206" s="143">
        <v>0</v>
      </c>
      <c r="G206" s="144">
        <f t="shared" si="11"/>
        <v>0</v>
      </c>
      <c r="H206" s="145">
        <f t="shared" si="12"/>
        <v>0</v>
      </c>
      <c r="I206" s="449"/>
      <c r="J206" s="449"/>
    </row>
    <row r="207" spans="1:46" ht="15" customHeight="1" x14ac:dyDescent="0.2">
      <c r="A207" s="240" t="s">
        <v>206</v>
      </c>
      <c r="B207" s="251" t="s">
        <v>178</v>
      </c>
      <c r="C207" s="144">
        <v>0.48</v>
      </c>
      <c r="D207" s="141"/>
      <c r="E207" s="142"/>
      <c r="F207" s="143">
        <v>0</v>
      </c>
      <c r="G207" s="144">
        <f t="shared" si="11"/>
        <v>0</v>
      </c>
      <c r="H207" s="145">
        <f t="shared" si="12"/>
        <v>0</v>
      </c>
      <c r="I207" s="449"/>
      <c r="J207" s="449"/>
    </row>
    <row r="208" spans="1:46" ht="15" customHeight="1" x14ac:dyDescent="0.2">
      <c r="A208" s="422" t="s">
        <v>404</v>
      </c>
      <c r="B208" s="165" t="s">
        <v>428</v>
      </c>
      <c r="C208" s="420">
        <v>0.3</v>
      </c>
      <c r="D208" s="421"/>
      <c r="E208" s="351"/>
      <c r="F208" s="282">
        <v>0</v>
      </c>
      <c r="G208" s="162">
        <f t="shared" si="11"/>
        <v>0</v>
      </c>
      <c r="H208" s="145">
        <f t="shared" si="12"/>
        <v>0</v>
      </c>
    </row>
    <row r="209" spans="1:46" s="121" customFormat="1" ht="15" customHeight="1" x14ac:dyDescent="0.2">
      <c r="A209" s="122"/>
      <c r="C209" s="151"/>
      <c r="D209" s="121" t="s">
        <v>301</v>
      </c>
      <c r="E209" s="152">
        <f>SUM(E198:E207)</f>
        <v>0</v>
      </c>
      <c r="G209" s="153">
        <f>SUM(G198:G208)</f>
        <v>0</v>
      </c>
      <c r="H209" s="163">
        <f>SUM(H198:H208)</f>
        <v>0</v>
      </c>
    </row>
    <row r="210" spans="1:46" s="165" customFormat="1" ht="15" customHeight="1" x14ac:dyDescent="0.2">
      <c r="A210" s="202"/>
      <c r="C210" s="147"/>
      <c r="D210" s="121" t="s">
        <v>352</v>
      </c>
      <c r="G210" s="147"/>
      <c r="H210" s="154">
        <f>MAX(G198:H198)+MAX(G199:H199)+MAX(G200:H200)+MAX(G201:H201)+MAX(G202:H202)+MAX(G203:H203)+MAX(G204:H204)+MAX(G205:H205)+MAX(G206:H206)+MAX(G207:H207)</f>
        <v>0</v>
      </c>
    </row>
    <row r="211" spans="1:46" s="165" customFormat="1" ht="15" customHeight="1" x14ac:dyDescent="0.2">
      <c r="A211" s="202"/>
      <c r="C211" s="147"/>
      <c r="G211" s="114"/>
      <c r="H211" s="147"/>
    </row>
    <row r="212" spans="1:46" s="165" customFormat="1" ht="15" customHeight="1" x14ac:dyDescent="0.25">
      <c r="A212" s="452" t="s">
        <v>207</v>
      </c>
      <c r="B212" s="452"/>
      <c r="C212" s="452"/>
      <c r="G212" s="114"/>
      <c r="H212" s="147"/>
    </row>
    <row r="213" spans="1:46" s="165" customFormat="1" ht="15" customHeight="1" x14ac:dyDescent="0.2">
      <c r="A213" s="202"/>
      <c r="C213" s="255"/>
      <c r="G213" s="114"/>
      <c r="H213" s="147"/>
    </row>
    <row r="214" spans="1:46" s="165" customFormat="1" ht="15" customHeight="1" x14ac:dyDescent="0.2">
      <c r="A214" s="121" t="s">
        <v>410</v>
      </c>
      <c r="C214" s="147"/>
      <c r="G214" s="114"/>
      <c r="H214" s="147"/>
    </row>
    <row r="215" spans="1:46" s="165" customFormat="1" ht="15" customHeight="1" x14ac:dyDescent="0.2">
      <c r="A215" s="121" t="s">
        <v>342</v>
      </c>
      <c r="C215" s="147"/>
      <c r="G215" s="114"/>
      <c r="H215" s="147"/>
    </row>
    <row r="216" spans="1:46" s="165" customFormat="1" ht="15" customHeight="1" x14ac:dyDescent="0.2">
      <c r="A216" s="121" t="s">
        <v>343</v>
      </c>
      <c r="C216" s="147"/>
      <c r="G216" s="114"/>
      <c r="H216" s="147"/>
    </row>
    <row r="217" spans="1:46" s="165" customFormat="1" ht="15" customHeight="1" x14ac:dyDescent="0.2">
      <c r="A217" s="122" t="s">
        <v>412</v>
      </c>
      <c r="C217" s="147"/>
      <c r="D217" s="260"/>
      <c r="G217" s="114"/>
      <c r="H217" s="147"/>
    </row>
    <row r="218" spans="1:46" s="250" customFormat="1" ht="15" customHeight="1" x14ac:dyDescent="0.2">
      <c r="A218" s="253" t="s">
        <v>28</v>
      </c>
      <c r="B218" s="251"/>
      <c r="C218" s="156" t="s">
        <v>346</v>
      </c>
      <c r="D218" s="251" t="s">
        <v>347</v>
      </c>
      <c r="E218" s="157" t="s">
        <v>348</v>
      </c>
      <c r="F218" s="252" t="s">
        <v>349</v>
      </c>
      <c r="G218" s="157" t="s">
        <v>350</v>
      </c>
      <c r="H218" s="159" t="s">
        <v>347</v>
      </c>
      <c r="I218" s="448" t="s">
        <v>351</v>
      </c>
      <c r="J218" s="448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  <c r="AA218" s="165"/>
      <c r="AB218" s="165"/>
      <c r="AC218" s="165"/>
      <c r="AD218" s="165"/>
      <c r="AE218" s="165"/>
      <c r="AF218" s="165"/>
      <c r="AG218" s="165"/>
      <c r="AH218" s="165"/>
      <c r="AI218" s="165"/>
      <c r="AJ218" s="165"/>
      <c r="AK218" s="165"/>
      <c r="AL218" s="165"/>
      <c r="AM218" s="165"/>
      <c r="AN218" s="165"/>
      <c r="AO218" s="165"/>
      <c r="AP218" s="165"/>
      <c r="AQ218" s="165"/>
      <c r="AR218" s="165"/>
      <c r="AS218" s="165"/>
      <c r="AT218" s="165"/>
    </row>
    <row r="219" spans="1:46" ht="15" customHeight="1" x14ac:dyDescent="0.2">
      <c r="A219" s="240" t="s">
        <v>208</v>
      </c>
      <c r="B219" s="251" t="s">
        <v>103</v>
      </c>
      <c r="C219" s="144">
        <v>0.72</v>
      </c>
      <c r="D219" s="141"/>
      <c r="E219" s="142"/>
      <c r="F219" s="143">
        <v>0</v>
      </c>
      <c r="G219" s="144">
        <f>(C219*E219)+(F219*(C219*E219))</f>
        <v>0</v>
      </c>
      <c r="H219" s="145">
        <f>(D219*E219)+(F219*(D219*E219))</f>
        <v>0</v>
      </c>
      <c r="I219" s="449"/>
      <c r="J219" s="449"/>
    </row>
    <row r="220" spans="1:46" ht="15" customHeight="1" x14ac:dyDescent="0.2">
      <c r="A220" s="240" t="s">
        <v>209</v>
      </c>
      <c r="B220" s="251" t="s">
        <v>109</v>
      </c>
      <c r="C220" s="144">
        <v>0.72</v>
      </c>
      <c r="D220" s="141"/>
      <c r="E220" s="142"/>
      <c r="F220" s="143">
        <v>0</v>
      </c>
      <c r="G220" s="144">
        <f>(C220*E220)+(F220*(C220*E220))</f>
        <v>0</v>
      </c>
      <c r="H220" s="145">
        <f>(D220*E220)+(F220*(D220*E220))</f>
        <v>0</v>
      </c>
      <c r="I220" s="449"/>
      <c r="J220" s="449"/>
    </row>
    <row r="221" spans="1:46" ht="15" customHeight="1" x14ac:dyDescent="0.2">
      <c r="A221" s="375" t="s">
        <v>210</v>
      </c>
      <c r="B221" s="364" t="s">
        <v>120</v>
      </c>
      <c r="C221" s="144">
        <v>0.72</v>
      </c>
      <c r="D221" s="141"/>
      <c r="E221" s="142"/>
      <c r="F221" s="143">
        <v>0</v>
      </c>
      <c r="G221" s="144">
        <f>(C221*E221)+(F221*(C221*E221))</f>
        <v>0</v>
      </c>
      <c r="H221" s="145">
        <f>(D221*E221)+(F221*(D221*E221))</f>
        <v>0</v>
      </c>
      <c r="I221" s="449"/>
      <c r="J221" s="449"/>
    </row>
    <row r="222" spans="1:46" ht="15" customHeight="1" x14ac:dyDescent="0.2">
      <c r="A222" s="238" t="s">
        <v>406</v>
      </c>
      <c r="B222" s="239" t="s">
        <v>407</v>
      </c>
      <c r="C222" s="376">
        <v>0.25</v>
      </c>
      <c r="D222" s="141"/>
      <c r="E222" s="351"/>
      <c r="F222" s="143">
        <v>0</v>
      </c>
      <c r="G222" s="144">
        <f>(C222*E222)+(F222*(C222*E222))</f>
        <v>0</v>
      </c>
      <c r="H222" s="145">
        <f>(D222*E222)+(F222*(D222*E222))</f>
        <v>0</v>
      </c>
      <c r="I222" s="449"/>
      <c r="J222" s="449"/>
    </row>
    <row r="223" spans="1:46" s="121" customFormat="1" ht="15" customHeight="1" x14ac:dyDescent="0.2">
      <c r="A223" s="122"/>
      <c r="C223" s="151"/>
      <c r="D223" s="121" t="s">
        <v>301</v>
      </c>
      <c r="E223" s="152">
        <f>SUM(E219:E221)</f>
        <v>0</v>
      </c>
      <c r="G223" s="153">
        <f>SUM(G219:G221)</f>
        <v>0</v>
      </c>
      <c r="H223" s="163">
        <f>SUM(H219:H221)</f>
        <v>0</v>
      </c>
    </row>
    <row r="224" spans="1:46" s="165" customFormat="1" ht="15" customHeight="1" x14ac:dyDescent="0.2">
      <c r="A224" s="202"/>
      <c r="C224" s="147"/>
      <c r="D224" s="121" t="s">
        <v>352</v>
      </c>
      <c r="G224" s="147"/>
      <c r="H224" s="154">
        <f>MAX(G219:H219)+MAX(G220:H220)+MAX(G221:H221)</f>
        <v>0</v>
      </c>
    </row>
    <row r="225" spans="1:46" s="165" customFormat="1" ht="15" customHeight="1" x14ac:dyDescent="0.2">
      <c r="A225" s="202"/>
      <c r="C225" s="147"/>
      <c r="G225" s="114"/>
      <c r="H225" s="147"/>
    </row>
    <row r="226" spans="1:46" s="165" customFormat="1" ht="15" customHeight="1" x14ac:dyDescent="0.25">
      <c r="A226" s="452" t="s">
        <v>211</v>
      </c>
      <c r="B226" s="452"/>
      <c r="C226" s="452"/>
      <c r="G226" s="114"/>
      <c r="H226" s="147"/>
    </row>
    <row r="227" spans="1:46" s="165" customFormat="1" ht="15" customHeight="1" x14ac:dyDescent="0.2">
      <c r="A227" s="202"/>
      <c r="B227" s="121"/>
      <c r="C227" s="147"/>
      <c r="G227" s="114"/>
      <c r="H227" s="147"/>
    </row>
    <row r="228" spans="1:46" s="165" customFormat="1" ht="15" customHeight="1" x14ac:dyDescent="0.2">
      <c r="A228" s="121" t="s">
        <v>212</v>
      </c>
      <c r="C228" s="147"/>
      <c r="G228" s="114"/>
      <c r="H228" s="147"/>
    </row>
    <row r="229" spans="1:46" s="165" customFormat="1" ht="15" customHeight="1" x14ac:dyDescent="0.2">
      <c r="A229" s="121" t="s">
        <v>213</v>
      </c>
      <c r="C229" s="147"/>
      <c r="G229" s="114"/>
      <c r="H229" s="147"/>
    </row>
    <row r="230" spans="1:46" s="165" customFormat="1" ht="15" customHeight="1" x14ac:dyDescent="0.2">
      <c r="A230" s="121" t="s">
        <v>214</v>
      </c>
      <c r="C230" s="147"/>
      <c r="G230" s="114"/>
      <c r="H230" s="147"/>
    </row>
    <row r="231" spans="1:46" s="165" customFormat="1" ht="15" customHeight="1" x14ac:dyDescent="0.2">
      <c r="A231" s="121" t="s">
        <v>343</v>
      </c>
      <c r="C231" s="147"/>
      <c r="G231" s="114"/>
      <c r="H231" s="147"/>
    </row>
    <row r="232" spans="1:46" s="165" customFormat="1" ht="15" customHeight="1" x14ac:dyDescent="0.2">
      <c r="A232" s="451" t="s">
        <v>344</v>
      </c>
      <c r="B232" s="451"/>
      <c r="C232" s="147"/>
      <c r="G232" s="114"/>
      <c r="H232" s="147"/>
    </row>
    <row r="233" spans="1:46" s="165" customFormat="1" ht="15" customHeight="1" x14ac:dyDescent="0.2">
      <c r="A233" s="122" t="s">
        <v>345</v>
      </c>
      <c r="C233" s="147"/>
      <c r="G233" s="114"/>
      <c r="H233" s="147"/>
    </row>
    <row r="234" spans="1:46" s="165" customFormat="1" ht="15" customHeight="1" x14ac:dyDescent="0.2">
      <c r="A234" s="121"/>
      <c r="C234" s="147"/>
      <c r="G234" s="114"/>
      <c r="H234" s="147"/>
    </row>
    <row r="235" spans="1:46" s="250" customFormat="1" ht="15" customHeight="1" x14ac:dyDescent="0.2">
      <c r="A235" s="253" t="s">
        <v>28</v>
      </c>
      <c r="B235" s="251"/>
      <c r="C235" s="156" t="s">
        <v>346</v>
      </c>
      <c r="D235" s="251" t="s">
        <v>347</v>
      </c>
      <c r="E235" s="157" t="s">
        <v>348</v>
      </c>
      <c r="F235" s="252" t="s">
        <v>349</v>
      </c>
      <c r="G235" s="157" t="s">
        <v>350</v>
      </c>
      <c r="H235" s="159" t="s">
        <v>347</v>
      </c>
      <c r="I235" s="448" t="s">
        <v>351</v>
      </c>
      <c r="J235" s="448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  <c r="Z235" s="165"/>
      <c r="AA235" s="165"/>
      <c r="AB235" s="165"/>
      <c r="AC235" s="165"/>
      <c r="AD235" s="165"/>
      <c r="AE235" s="165"/>
      <c r="AF235" s="165"/>
      <c r="AG235" s="165"/>
      <c r="AH235" s="165"/>
      <c r="AI235" s="165"/>
      <c r="AJ235" s="165"/>
      <c r="AK235" s="165"/>
      <c r="AL235" s="165"/>
      <c r="AM235" s="165"/>
      <c r="AN235" s="165"/>
      <c r="AO235" s="165"/>
      <c r="AP235" s="165"/>
      <c r="AQ235" s="165"/>
      <c r="AR235" s="165"/>
      <c r="AS235" s="165"/>
      <c r="AT235" s="165"/>
    </row>
    <row r="236" spans="1:46" ht="15" customHeight="1" x14ac:dyDescent="0.2">
      <c r="A236" s="240" t="s">
        <v>215</v>
      </c>
      <c r="B236" s="251" t="s">
        <v>216</v>
      </c>
      <c r="C236" s="144">
        <v>0.79</v>
      </c>
      <c r="D236" s="141"/>
      <c r="E236" s="142"/>
      <c r="F236" s="143">
        <v>0</v>
      </c>
      <c r="G236" s="144">
        <f>(C236*E236)+(F236*(C236*E236))</f>
        <v>0</v>
      </c>
      <c r="H236" s="145">
        <f>(D236*E236)+(F236*(D236*E236))</f>
        <v>0</v>
      </c>
      <c r="I236" s="449"/>
      <c r="J236" s="449"/>
    </row>
    <row r="237" spans="1:46" ht="15" customHeight="1" x14ac:dyDescent="0.2">
      <c r="A237" s="240" t="s">
        <v>217</v>
      </c>
      <c r="B237" s="251" t="s">
        <v>218</v>
      </c>
      <c r="C237" s="144">
        <v>0.61</v>
      </c>
      <c r="D237" s="141"/>
      <c r="E237" s="142"/>
      <c r="F237" s="143">
        <v>0</v>
      </c>
      <c r="G237" s="144">
        <f>(C237*E237)+(F237*(C237*E237))</f>
        <v>0</v>
      </c>
      <c r="H237" s="145">
        <f>(D237*E237)+(F237*(D237*E237))</f>
        <v>0</v>
      </c>
      <c r="I237" s="449"/>
      <c r="J237" s="449"/>
    </row>
    <row r="238" spans="1:46" ht="15" customHeight="1" x14ac:dyDescent="0.2">
      <c r="A238" s="240" t="s">
        <v>219</v>
      </c>
      <c r="B238" s="251" t="s">
        <v>220</v>
      </c>
      <c r="C238" s="144">
        <v>0.61</v>
      </c>
      <c r="D238" s="141"/>
      <c r="E238" s="142"/>
      <c r="F238" s="143">
        <v>0</v>
      </c>
      <c r="G238" s="144">
        <f>(C238*E238)+(F238*(C238*E238))</f>
        <v>0</v>
      </c>
      <c r="H238" s="145">
        <f>(D238*E238)+(F238*(D238*E238))</f>
        <v>0</v>
      </c>
      <c r="I238" s="449"/>
      <c r="J238" s="449"/>
    </row>
    <row r="239" spans="1:46" ht="15" customHeight="1" x14ac:dyDescent="0.2">
      <c r="A239" s="240" t="s">
        <v>221</v>
      </c>
      <c r="B239" s="251" t="s">
        <v>222</v>
      </c>
      <c r="C239" s="144">
        <v>0.69</v>
      </c>
      <c r="D239" s="141"/>
      <c r="E239" s="142"/>
      <c r="F239" s="143">
        <v>0</v>
      </c>
      <c r="G239" s="144">
        <f>(C239*E239)+(F239*(C239*E239))</f>
        <v>0</v>
      </c>
      <c r="H239" s="145">
        <f>(D239*E239)+(F239*(D239*E239))</f>
        <v>0</v>
      </c>
      <c r="I239" s="449"/>
      <c r="J239" s="449"/>
    </row>
    <row r="240" spans="1:46" ht="15" customHeight="1" x14ac:dyDescent="0.2">
      <c r="A240" s="240" t="s">
        <v>223</v>
      </c>
      <c r="B240" s="251" t="s">
        <v>366</v>
      </c>
      <c r="C240" s="144">
        <v>0.84</v>
      </c>
      <c r="D240" s="141"/>
      <c r="E240" s="142"/>
      <c r="F240" s="143">
        <v>0</v>
      </c>
      <c r="G240" s="144">
        <f>(C240*E240)+(F240*(C240*E240))</f>
        <v>0</v>
      </c>
      <c r="H240" s="145">
        <f>(D240*E240)+(F240*(D240*E240))</f>
        <v>0</v>
      </c>
      <c r="I240" s="449"/>
      <c r="J240" s="449"/>
    </row>
    <row r="241" spans="1:46" s="121" customFormat="1" ht="15" customHeight="1" x14ac:dyDescent="0.2">
      <c r="A241" s="164"/>
      <c r="C241" s="151"/>
      <c r="D241" s="121" t="s">
        <v>301</v>
      </c>
      <c r="E241" s="152">
        <f>SUM(E236:E240)</f>
        <v>0</v>
      </c>
      <c r="G241" s="153">
        <f>SUM(G236:G240)</f>
        <v>0</v>
      </c>
      <c r="H241" s="158">
        <f>SUM(H236:H240)</f>
        <v>0</v>
      </c>
    </row>
    <row r="242" spans="1:46" s="165" customFormat="1" ht="14.25" customHeight="1" x14ac:dyDescent="0.2">
      <c r="A242" s="194"/>
      <c r="C242" s="151"/>
      <c r="D242" s="121" t="s">
        <v>352</v>
      </c>
      <c r="G242" s="147"/>
      <c r="H242" s="154">
        <f>MAX(G236:H236)+MAX(G237:H237)+MAX(G238:H238)+MAX(G239:H239)+MAX(G240:H240)</f>
        <v>0</v>
      </c>
    </row>
    <row r="243" spans="1:46" s="165" customFormat="1" ht="15" customHeight="1" x14ac:dyDescent="0.2">
      <c r="A243" s="202"/>
      <c r="C243" s="147"/>
      <c r="F243" s="114"/>
      <c r="G243" s="114"/>
      <c r="H243" s="197"/>
    </row>
    <row r="244" spans="1:46" s="165" customFormat="1" ht="15" customHeight="1" x14ac:dyDescent="0.2">
      <c r="A244" s="121" t="s">
        <v>224</v>
      </c>
      <c r="C244" s="147"/>
      <c r="G244" s="114"/>
      <c r="H244" s="147"/>
    </row>
    <row r="245" spans="1:46" s="165" customFormat="1" ht="15" customHeight="1" x14ac:dyDescent="0.2">
      <c r="A245" s="121" t="s">
        <v>343</v>
      </c>
      <c r="C245" s="147"/>
      <c r="G245" s="114"/>
      <c r="H245" s="147"/>
    </row>
    <row r="246" spans="1:46" s="165" customFormat="1" ht="15" customHeight="1" x14ac:dyDescent="0.2">
      <c r="A246" s="451" t="s">
        <v>344</v>
      </c>
      <c r="B246" s="451"/>
      <c r="C246" s="147"/>
      <c r="G246" s="114"/>
      <c r="H246" s="147"/>
    </row>
    <row r="247" spans="1:46" s="165" customFormat="1" ht="15" customHeight="1" x14ac:dyDescent="0.2">
      <c r="A247" s="122" t="s">
        <v>345</v>
      </c>
      <c r="C247" s="147"/>
      <c r="G247" s="114"/>
      <c r="H247" s="147"/>
    </row>
    <row r="248" spans="1:46" s="165" customFormat="1" ht="15" customHeight="1" x14ac:dyDescent="0.2">
      <c r="A248" s="121"/>
      <c r="C248" s="147"/>
      <c r="G248" s="114"/>
      <c r="H248" s="147"/>
    </row>
    <row r="249" spans="1:46" s="250" customFormat="1" ht="15" customHeight="1" x14ac:dyDescent="0.2">
      <c r="A249" s="253" t="s">
        <v>28</v>
      </c>
      <c r="B249" s="251"/>
      <c r="C249" s="156" t="s">
        <v>346</v>
      </c>
      <c r="D249" s="251" t="s">
        <v>347</v>
      </c>
      <c r="E249" s="157" t="s">
        <v>348</v>
      </c>
      <c r="F249" s="252" t="s">
        <v>349</v>
      </c>
      <c r="G249" s="157" t="s">
        <v>350</v>
      </c>
      <c r="H249" s="159" t="s">
        <v>347</v>
      </c>
      <c r="I249" s="448" t="s">
        <v>351</v>
      </c>
      <c r="J249" s="448"/>
      <c r="K249" s="165"/>
      <c r="L249" s="165"/>
      <c r="M249" s="165"/>
      <c r="N249" s="165"/>
      <c r="O249" s="165"/>
      <c r="P249" s="165"/>
      <c r="Q249" s="165"/>
      <c r="R249" s="165"/>
      <c r="S249" s="165"/>
      <c r="T249" s="165"/>
      <c r="U249" s="165"/>
      <c r="V249" s="165"/>
      <c r="W249" s="165"/>
      <c r="X249" s="165"/>
      <c r="Y249" s="165"/>
      <c r="Z249" s="165"/>
      <c r="AA249" s="165"/>
      <c r="AB249" s="165"/>
      <c r="AC249" s="165"/>
      <c r="AD249" s="165"/>
      <c r="AE249" s="165"/>
      <c r="AF249" s="165"/>
      <c r="AG249" s="165"/>
      <c r="AH249" s="165"/>
      <c r="AI249" s="165"/>
      <c r="AJ249" s="165"/>
      <c r="AK249" s="165"/>
      <c r="AL249" s="165"/>
      <c r="AM249" s="165"/>
      <c r="AN249" s="165"/>
      <c r="AO249" s="165"/>
      <c r="AP249" s="165"/>
      <c r="AQ249" s="165"/>
      <c r="AR249" s="165"/>
      <c r="AS249" s="165"/>
      <c r="AT249" s="165"/>
    </row>
    <row r="250" spans="1:46" ht="15" customHeight="1" x14ac:dyDescent="0.2">
      <c r="A250" s="240" t="s">
        <v>225</v>
      </c>
      <c r="B250" s="251" t="s">
        <v>226</v>
      </c>
      <c r="C250" s="144">
        <v>0.96</v>
      </c>
      <c r="D250" s="141"/>
      <c r="E250" s="142"/>
      <c r="F250" s="143">
        <v>0</v>
      </c>
      <c r="G250" s="144">
        <f>(C250*E250)+(F250*(C250*E250))</f>
        <v>0</v>
      </c>
      <c r="H250" s="145">
        <f>(D250*E250)+(F250*(D250*E250))</f>
        <v>0</v>
      </c>
      <c r="I250" s="449"/>
      <c r="J250" s="449"/>
    </row>
    <row r="251" spans="1:46" ht="15" customHeight="1" x14ac:dyDescent="0.2">
      <c r="A251" s="240" t="s">
        <v>227</v>
      </c>
      <c r="B251" s="251" t="s">
        <v>228</v>
      </c>
      <c r="C251" s="144">
        <v>0.96</v>
      </c>
      <c r="D251" s="141"/>
      <c r="E251" s="142"/>
      <c r="F251" s="143">
        <v>0</v>
      </c>
      <c r="G251" s="144">
        <f>(C251*E251)+(F251*(C251*E251))</f>
        <v>0</v>
      </c>
      <c r="H251" s="145">
        <f>(D251*E251)+(F251*(D251*E251))</f>
        <v>0</v>
      </c>
      <c r="I251" s="449"/>
      <c r="J251" s="449"/>
    </row>
    <row r="252" spans="1:46" s="121" customFormat="1" ht="15" customHeight="1" x14ac:dyDescent="0.2">
      <c r="A252" s="164"/>
      <c r="C252" s="151"/>
      <c r="D252" s="121" t="s">
        <v>301</v>
      </c>
      <c r="E252" s="152">
        <f>SUM(E250:E251)</f>
        <v>0</v>
      </c>
      <c r="G252" s="153">
        <f>SUM(G250:G251)</f>
        <v>0</v>
      </c>
      <c r="H252" s="158">
        <f>SUM(H250:H251)</f>
        <v>0</v>
      </c>
    </row>
    <row r="253" spans="1:46" s="121" customFormat="1" ht="15" customHeight="1" x14ac:dyDescent="0.2">
      <c r="A253" s="164"/>
      <c r="C253" s="151"/>
      <c r="D253" s="121" t="s">
        <v>352</v>
      </c>
      <c r="G253" s="151"/>
      <c r="H253" s="154">
        <f>MAX(G250:H250)+MAX(G251:H251)</f>
        <v>0</v>
      </c>
    </row>
    <row r="254" spans="1:46" ht="15" customHeight="1" x14ac:dyDescent="0.2">
      <c r="A254" s="194"/>
      <c r="B254" s="165"/>
      <c r="C254" s="151"/>
      <c r="G254" s="147"/>
      <c r="H254" s="147"/>
    </row>
    <row r="255" spans="1:46" ht="15" customHeight="1" x14ac:dyDescent="0.2">
      <c r="A255" s="121" t="s">
        <v>229</v>
      </c>
      <c r="B255" s="165"/>
      <c r="C255" s="147"/>
      <c r="G255" s="114"/>
      <c r="H255" s="147"/>
    </row>
    <row r="256" spans="1:46" ht="15" customHeight="1" x14ac:dyDescent="0.2">
      <c r="A256" s="121" t="s">
        <v>343</v>
      </c>
      <c r="B256" s="165"/>
      <c r="C256" s="147"/>
      <c r="G256" s="114"/>
      <c r="H256" s="147"/>
    </row>
    <row r="257" spans="1:46" ht="15" customHeight="1" x14ac:dyDescent="0.2">
      <c r="A257" s="121"/>
      <c r="B257" s="165"/>
      <c r="C257" s="147"/>
      <c r="G257" s="114"/>
      <c r="H257" s="147"/>
    </row>
    <row r="258" spans="1:46" s="250" customFormat="1" ht="15" customHeight="1" x14ac:dyDescent="0.2">
      <c r="A258" s="253" t="s">
        <v>28</v>
      </c>
      <c r="B258" s="251"/>
      <c r="C258" s="159" t="s">
        <v>346</v>
      </c>
      <c r="D258" s="251" t="s">
        <v>347</v>
      </c>
      <c r="E258" s="157" t="s">
        <v>348</v>
      </c>
      <c r="F258" s="252" t="s">
        <v>349</v>
      </c>
      <c r="G258" s="157" t="s">
        <v>350</v>
      </c>
      <c r="H258" s="159" t="s">
        <v>347</v>
      </c>
      <c r="I258" s="448" t="s">
        <v>351</v>
      </c>
      <c r="J258" s="448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  <c r="Z258" s="165"/>
      <c r="AA258" s="165"/>
      <c r="AB258" s="165"/>
      <c r="AC258" s="165"/>
      <c r="AD258" s="165"/>
      <c r="AE258" s="165"/>
      <c r="AF258" s="165"/>
      <c r="AG258" s="165"/>
      <c r="AH258" s="165"/>
      <c r="AI258" s="165"/>
      <c r="AJ258" s="165"/>
      <c r="AK258" s="165"/>
      <c r="AL258" s="165"/>
      <c r="AM258" s="165"/>
      <c r="AN258" s="165"/>
      <c r="AO258" s="165"/>
      <c r="AP258" s="165"/>
      <c r="AQ258" s="165"/>
      <c r="AR258" s="165"/>
      <c r="AS258" s="165"/>
      <c r="AT258" s="165"/>
    </row>
    <row r="259" spans="1:46" ht="15" customHeight="1" x14ac:dyDescent="0.2">
      <c r="A259" s="240" t="s">
        <v>230</v>
      </c>
      <c r="B259" s="251" t="s">
        <v>231</v>
      </c>
      <c r="C259" s="144">
        <v>1.84</v>
      </c>
      <c r="D259" s="141"/>
      <c r="E259" s="142"/>
      <c r="F259" s="143">
        <v>0</v>
      </c>
      <c r="G259" s="144">
        <f>(C259*E259)+(F259*(C259*E259))</f>
        <v>0</v>
      </c>
      <c r="H259" s="145">
        <f>(D259*E259)+(F259*(D259*E259))</f>
        <v>0</v>
      </c>
      <c r="I259" s="449"/>
      <c r="J259" s="449"/>
    </row>
    <row r="260" spans="1:46" ht="15" customHeight="1" x14ac:dyDescent="0.2">
      <c r="A260" s="240" t="s">
        <v>232</v>
      </c>
      <c r="B260" s="251" t="s">
        <v>233</v>
      </c>
      <c r="C260" s="144">
        <v>2.2400000000000002</v>
      </c>
      <c r="D260" s="141"/>
      <c r="E260" s="142"/>
      <c r="F260" s="143">
        <v>0</v>
      </c>
      <c r="G260" s="144">
        <f>(C260*E260)+(F260*(C260*E260))</f>
        <v>0</v>
      </c>
      <c r="H260" s="145">
        <f>(D260*E260)+(F260*(D260*E260))</f>
        <v>0</v>
      </c>
      <c r="I260" s="449"/>
      <c r="J260" s="449"/>
    </row>
    <row r="261" spans="1:46" s="121" customFormat="1" ht="15" customHeight="1" x14ac:dyDescent="0.2">
      <c r="A261" s="164"/>
      <c r="C261" s="151"/>
      <c r="D261" s="121" t="s">
        <v>301</v>
      </c>
      <c r="E261" s="152">
        <f>SUM(E259:E260)</f>
        <v>0</v>
      </c>
      <c r="G261" s="153">
        <f>SUM(G259:G260)</f>
        <v>0</v>
      </c>
      <c r="H261" s="158">
        <f>SUM(H259:H260)</f>
        <v>0</v>
      </c>
    </row>
    <row r="262" spans="1:46" s="165" customFormat="1" ht="15" customHeight="1" x14ac:dyDescent="0.2">
      <c r="A262" s="194"/>
      <c r="C262" s="151"/>
      <c r="D262" s="121" t="s">
        <v>352</v>
      </c>
      <c r="G262" s="147"/>
      <c r="H262" s="154">
        <f>MAX(G259:H259)+MAX(G260:H260)</f>
        <v>0</v>
      </c>
    </row>
    <row r="263" spans="1:46" ht="15" customHeight="1" x14ac:dyDescent="0.2">
      <c r="A263" s="155"/>
      <c r="C263" s="131"/>
      <c r="E263" s="124"/>
      <c r="G263" s="114"/>
      <c r="H263" s="147"/>
    </row>
    <row r="264" spans="1:46" ht="15" customHeight="1" x14ac:dyDescent="0.2">
      <c r="A264" s="258" t="s">
        <v>234</v>
      </c>
      <c r="B264" s="165"/>
      <c r="C264" s="147"/>
    </row>
    <row r="265" spans="1:46" ht="15" customHeight="1" x14ac:dyDescent="0.2">
      <c r="A265" s="121"/>
      <c r="B265" s="165"/>
      <c r="C265" s="147"/>
    </row>
    <row r="266" spans="1:46" ht="15" customHeight="1" x14ac:dyDescent="0.2">
      <c r="A266" s="121" t="s">
        <v>343</v>
      </c>
      <c r="B266" s="165"/>
      <c r="C266" s="147"/>
    </row>
    <row r="267" spans="1:46" s="250" customFormat="1" ht="15" customHeight="1" x14ac:dyDescent="0.2">
      <c r="A267" s="253" t="s">
        <v>28</v>
      </c>
      <c r="B267" s="251"/>
      <c r="C267" s="159" t="s">
        <v>346</v>
      </c>
      <c r="D267" s="251" t="s">
        <v>347</v>
      </c>
      <c r="E267" s="157" t="s">
        <v>348</v>
      </c>
      <c r="F267" s="252" t="s">
        <v>349</v>
      </c>
      <c r="G267" s="157" t="s">
        <v>350</v>
      </c>
      <c r="H267" s="159" t="s">
        <v>347</v>
      </c>
      <c r="I267" s="448" t="s">
        <v>351</v>
      </c>
      <c r="J267" s="448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  <c r="Z267" s="165"/>
      <c r="AA267" s="165"/>
      <c r="AB267" s="165"/>
      <c r="AC267" s="165"/>
      <c r="AD267" s="165"/>
      <c r="AE267" s="165"/>
      <c r="AF267" s="165"/>
      <c r="AG267" s="165"/>
      <c r="AH267" s="165"/>
      <c r="AI267" s="165"/>
      <c r="AJ267" s="165"/>
      <c r="AK267" s="165"/>
      <c r="AL267" s="165"/>
      <c r="AM267" s="165"/>
      <c r="AN267" s="165"/>
      <c r="AO267" s="165"/>
      <c r="AP267" s="165"/>
      <c r="AQ267" s="165"/>
      <c r="AR267" s="165"/>
      <c r="AS267" s="165"/>
      <c r="AT267" s="165"/>
    </row>
    <row r="268" spans="1:46" ht="15" customHeight="1" x14ac:dyDescent="0.2">
      <c r="A268" s="240" t="s">
        <v>235</v>
      </c>
      <c r="B268" s="251" t="s">
        <v>236</v>
      </c>
      <c r="C268" s="144">
        <v>0.78</v>
      </c>
      <c r="D268" s="141"/>
      <c r="E268" s="166"/>
      <c r="F268" s="143">
        <v>0</v>
      </c>
      <c r="G268" s="241">
        <f>(C268*E268)+(F268*(C268*E268))</f>
        <v>0</v>
      </c>
      <c r="H268" s="242">
        <f>(D268*E268)+(F268*(D268*E268))</f>
        <v>0</v>
      </c>
      <c r="I268" s="449"/>
      <c r="J268" s="449"/>
    </row>
    <row r="269" spans="1:46" s="165" customFormat="1" ht="15" customHeight="1" x14ac:dyDescent="0.2">
      <c r="A269" s="194"/>
      <c r="C269" s="147"/>
      <c r="D269" s="121" t="s">
        <v>352</v>
      </c>
      <c r="G269" s="147"/>
      <c r="H269" s="154">
        <f>MAX(G267:H267)</f>
        <v>0</v>
      </c>
    </row>
    <row r="270" spans="1:46" ht="15" customHeight="1" x14ac:dyDescent="0.2">
      <c r="A270" s="155"/>
      <c r="C270" s="131"/>
      <c r="E270" s="124"/>
      <c r="G270" s="126"/>
    </row>
    <row r="271" spans="1:46" ht="15" customHeight="1" x14ac:dyDescent="0.2">
      <c r="A271" s="155"/>
      <c r="B271" s="124"/>
      <c r="C271" s="131"/>
    </row>
    <row r="272" spans="1:46" ht="15" customHeight="1" x14ac:dyDescent="0.2">
      <c r="A272" s="155"/>
      <c r="C272" s="131"/>
      <c r="G272" s="126"/>
    </row>
    <row r="273" spans="1:10" ht="15" customHeight="1" x14ac:dyDescent="0.2">
      <c r="A273" s="155"/>
      <c r="C273" s="131"/>
      <c r="E273" s="124"/>
      <c r="G273" s="126"/>
    </row>
    <row r="274" spans="1:10" ht="15" customHeight="1" x14ac:dyDescent="0.25">
      <c r="A274" s="155"/>
      <c r="B274" s="49" t="s">
        <v>367</v>
      </c>
      <c r="C274" s="131"/>
      <c r="E274" s="124"/>
      <c r="G274" s="126"/>
    </row>
    <row r="275" spans="1:10" s="1" customFormat="1" ht="15" customHeight="1" x14ac:dyDescent="0.25">
      <c r="A275" s="167"/>
      <c r="B275" s="1" t="s">
        <v>368</v>
      </c>
      <c r="C275" s="168" t="s">
        <v>369</v>
      </c>
      <c r="D275" s="129" t="s">
        <v>370</v>
      </c>
      <c r="E275" s="129" t="s">
        <v>371</v>
      </c>
      <c r="G275" s="243"/>
      <c r="H275" s="243"/>
    </row>
    <row r="276" spans="1:10" s="1" customFormat="1" ht="15" customHeight="1" x14ac:dyDescent="0.2">
      <c r="A276" s="167"/>
      <c r="B276" s="139"/>
      <c r="C276" s="170"/>
      <c r="D276" s="141"/>
      <c r="E276" s="171">
        <f t="shared" ref="E276:E285" si="13">C276*D276</f>
        <v>0</v>
      </c>
      <c r="G276" s="243"/>
      <c r="H276" s="243"/>
    </row>
    <row r="277" spans="1:10" s="1" customFormat="1" ht="15" customHeight="1" x14ac:dyDescent="0.2">
      <c r="A277" s="167"/>
      <c r="B277" s="139"/>
      <c r="C277" s="170"/>
      <c r="D277" s="141"/>
      <c r="E277" s="171">
        <f t="shared" si="13"/>
        <v>0</v>
      </c>
      <c r="G277" s="243"/>
      <c r="H277" s="243"/>
    </row>
    <row r="278" spans="1:10" s="1" customFormat="1" ht="15" customHeight="1" x14ac:dyDescent="0.2">
      <c r="A278" s="167"/>
      <c r="B278" s="139"/>
      <c r="C278" s="170"/>
      <c r="D278" s="141"/>
      <c r="E278" s="171">
        <f t="shared" si="13"/>
        <v>0</v>
      </c>
      <c r="G278" s="243"/>
      <c r="H278" s="243"/>
    </row>
    <row r="279" spans="1:10" s="1" customFormat="1" ht="15" customHeight="1" x14ac:dyDescent="0.2">
      <c r="A279" s="167"/>
      <c r="B279" s="139"/>
      <c r="C279" s="170"/>
      <c r="D279" s="141"/>
      <c r="E279" s="171">
        <f t="shared" si="13"/>
        <v>0</v>
      </c>
      <c r="G279" s="243"/>
      <c r="H279" s="243"/>
    </row>
    <row r="280" spans="1:10" s="1" customFormat="1" ht="15" customHeight="1" x14ac:dyDescent="0.2">
      <c r="A280" s="167"/>
      <c r="B280" s="139"/>
      <c r="C280" s="170"/>
      <c r="D280" s="141"/>
      <c r="E280" s="171">
        <f t="shared" si="13"/>
        <v>0</v>
      </c>
      <c r="G280" s="243"/>
      <c r="H280" s="243"/>
    </row>
    <row r="281" spans="1:10" s="1" customFormat="1" ht="15" customHeight="1" x14ac:dyDescent="0.2">
      <c r="A281" s="167"/>
      <c r="B281" s="139"/>
      <c r="C281" s="170"/>
      <c r="D281" s="141"/>
      <c r="E281" s="171">
        <f t="shared" si="13"/>
        <v>0</v>
      </c>
      <c r="G281" s="243"/>
      <c r="H281" s="243"/>
      <c r="I281" s="123"/>
      <c r="J281" s="123"/>
    </row>
    <row r="282" spans="1:10" ht="15" customHeight="1" x14ac:dyDescent="0.2">
      <c r="A282" s="155"/>
      <c r="B282" s="139"/>
      <c r="C282" s="170"/>
      <c r="D282" s="141"/>
      <c r="E282" s="171">
        <f t="shared" si="13"/>
        <v>0</v>
      </c>
      <c r="G282" s="126"/>
    </row>
    <row r="283" spans="1:10" ht="15" customHeight="1" x14ac:dyDescent="0.2">
      <c r="A283" s="155"/>
      <c r="B283" s="139"/>
      <c r="C283" s="170"/>
      <c r="D283" s="141"/>
      <c r="E283" s="171">
        <f t="shared" si="13"/>
        <v>0</v>
      </c>
      <c r="G283" s="126"/>
    </row>
    <row r="284" spans="1:10" ht="15" customHeight="1" x14ac:dyDescent="0.2">
      <c r="A284" s="155"/>
      <c r="B284" s="139"/>
      <c r="C284" s="170"/>
      <c r="D284" s="141"/>
      <c r="E284" s="171">
        <f t="shared" si="13"/>
        <v>0</v>
      </c>
      <c r="G284" s="126"/>
    </row>
    <row r="285" spans="1:10" ht="15" customHeight="1" x14ac:dyDescent="0.2">
      <c r="A285" s="155"/>
      <c r="B285" s="139"/>
      <c r="C285" s="170"/>
      <c r="D285" s="141"/>
      <c r="E285" s="171">
        <f t="shared" si="13"/>
        <v>0</v>
      </c>
      <c r="G285" s="126"/>
    </row>
    <row r="286" spans="1:10" ht="15" customHeight="1" x14ac:dyDescent="0.25">
      <c r="A286" s="155"/>
      <c r="B286" s="191" t="s">
        <v>301</v>
      </c>
      <c r="C286" s="178">
        <f>SUM(C276:C285)</f>
        <v>0</v>
      </c>
      <c r="D286" s="192"/>
      <c r="E286" s="171">
        <f>SUM(E276:E285)</f>
        <v>0</v>
      </c>
      <c r="G286" s="126"/>
      <c r="J286" s="165"/>
    </row>
    <row r="287" spans="1:10" s="130" customFormat="1" ht="15" customHeight="1" x14ac:dyDescent="0.2">
      <c r="A287" s="172"/>
      <c r="B287" s="173"/>
      <c r="C287" s="131"/>
      <c r="D287" s="173"/>
      <c r="E287" s="180"/>
      <c r="F287" s="173"/>
      <c r="G287" s="131"/>
      <c r="H287" s="131"/>
      <c r="J287" s="173"/>
    </row>
    <row r="288" spans="1:10" s="130" customFormat="1" ht="15" customHeight="1" x14ac:dyDescent="0.2">
      <c r="A288" s="172"/>
      <c r="B288" s="173"/>
      <c r="C288" s="131"/>
      <c r="D288" s="173"/>
      <c r="E288" s="173"/>
      <c r="F288" s="173"/>
      <c r="G288" s="131"/>
      <c r="H288" s="131"/>
      <c r="J288" s="173"/>
    </row>
    <row r="289" spans="1:10" s="96" customFormat="1" ht="15" customHeight="1" x14ac:dyDescent="0.25">
      <c r="A289" s="129"/>
      <c r="B289" s="129"/>
      <c r="C289" s="168"/>
      <c r="D289" s="129"/>
      <c r="E289" s="129"/>
      <c r="F289" s="129"/>
      <c r="G289" s="129"/>
      <c r="H289" s="168"/>
      <c r="J289" s="129"/>
    </row>
    <row r="290" spans="1:10" s="96" customFormat="1" ht="15" customHeight="1" x14ac:dyDescent="0.25">
      <c r="A290" s="265"/>
      <c r="B290" s="266" t="s">
        <v>388</v>
      </c>
      <c r="C290" s="267"/>
      <c r="D290" s="266"/>
      <c r="E290" s="266"/>
      <c r="F290" s="266"/>
      <c r="G290" s="266"/>
      <c r="H290" s="267"/>
      <c r="I290" s="268"/>
      <c r="J290" s="129"/>
    </row>
    <row r="291" spans="1:10" s="96" customFormat="1" ht="15" customHeight="1" x14ac:dyDescent="0.25">
      <c r="A291" s="269"/>
      <c r="B291" s="129"/>
      <c r="C291" s="168"/>
      <c r="D291" s="129"/>
      <c r="E291" s="129"/>
      <c r="F291" s="129"/>
      <c r="G291" s="129"/>
      <c r="H291" s="168"/>
      <c r="I291" s="270"/>
      <c r="J291" s="129"/>
    </row>
    <row r="292" spans="1:10" s="96" customFormat="1" ht="15" customHeight="1" x14ac:dyDescent="0.25">
      <c r="A292" s="269"/>
      <c r="B292" s="188" t="s">
        <v>373</v>
      </c>
      <c r="C292" s="168"/>
      <c r="D292" s="157" t="s">
        <v>348</v>
      </c>
      <c r="E292" s="178">
        <f>SUM(E31,E70,E123,E148,E183,E209,E223,E241,E252,E261,E268)</f>
        <v>0</v>
      </c>
      <c r="F292" s="157" t="s">
        <v>350</v>
      </c>
      <c r="G292" s="179">
        <f>SUM(G31,G70,G123,G148,G183,G209,G223,G241,G252,G261,G268)</f>
        <v>0</v>
      </c>
      <c r="H292" s="163">
        <f>SUM(H31,H70,H123,H148,H183,H209,H223,H241,H252,H261,H268)</f>
        <v>0</v>
      </c>
      <c r="I292" s="270"/>
      <c r="J292" s="129"/>
    </row>
    <row r="293" spans="1:10" s="96" customFormat="1" ht="15" customHeight="1" x14ac:dyDescent="0.25">
      <c r="A293" s="269"/>
      <c r="B293" s="188"/>
      <c r="C293" s="168"/>
      <c r="D293" s="180"/>
      <c r="E293" s="151"/>
      <c r="F293" s="180"/>
      <c r="G293" s="180"/>
      <c r="H293" s="151"/>
      <c r="I293" s="270"/>
      <c r="J293" s="129"/>
    </row>
    <row r="294" spans="1:10" s="96" customFormat="1" ht="15" customHeight="1" x14ac:dyDescent="0.25">
      <c r="A294" s="269"/>
      <c r="B294" s="188" t="s">
        <v>374</v>
      </c>
      <c r="C294" s="168"/>
      <c r="D294" s="157" t="s">
        <v>348</v>
      </c>
      <c r="E294" s="178">
        <f>SUM(E70,E123,E148,E183,E209,E223,E241,E252,E261,E268)</f>
        <v>0</v>
      </c>
      <c r="F294" s="157" t="s">
        <v>350</v>
      </c>
      <c r="G294" s="179">
        <f>SUM(G123,G148,G183,G209,G223,G241,G252,G261,G268)</f>
        <v>0</v>
      </c>
      <c r="H294" s="163">
        <f>SUM(H123,H148,H183,H209,H223,H241,H252,H261,H268)</f>
        <v>0</v>
      </c>
      <c r="I294" s="270"/>
      <c r="J294" s="129"/>
    </row>
    <row r="295" spans="1:10" s="96" customFormat="1" ht="15" customHeight="1" x14ac:dyDescent="0.25">
      <c r="A295" s="269"/>
      <c r="B295" s="188"/>
      <c r="C295" s="168"/>
      <c r="D295" s="180"/>
      <c r="E295" s="151"/>
      <c r="F295" s="180"/>
      <c r="G295" s="180"/>
      <c r="H295" s="151"/>
      <c r="I295" s="270"/>
      <c r="J295" s="129"/>
    </row>
    <row r="296" spans="1:10" s="96" customFormat="1" ht="15" customHeight="1" x14ac:dyDescent="0.25">
      <c r="A296" s="269"/>
      <c r="B296" s="188" t="s">
        <v>375</v>
      </c>
      <c r="C296" s="168"/>
      <c r="D296" s="157" t="s">
        <v>348</v>
      </c>
      <c r="E296" s="178">
        <f>SUM(E31,E70)</f>
        <v>0</v>
      </c>
      <c r="F296" s="157" t="s">
        <v>350</v>
      </c>
      <c r="G296" s="179">
        <f>SUM(G31,G70)</f>
        <v>0</v>
      </c>
      <c r="H296" s="163">
        <f>SUM(H31,H70)</f>
        <v>0</v>
      </c>
      <c r="I296" s="270"/>
      <c r="J296" s="129"/>
    </row>
    <row r="297" spans="1:10" s="96" customFormat="1" ht="15" customHeight="1" x14ac:dyDescent="0.25">
      <c r="A297" s="269"/>
      <c r="B297" s="188"/>
      <c r="C297" s="168"/>
      <c r="D297" s="180"/>
      <c r="E297" s="180"/>
      <c r="F297" s="180"/>
      <c r="G297" s="114"/>
      <c r="H297" s="147"/>
      <c r="I297" s="270"/>
      <c r="J297" s="129"/>
    </row>
    <row r="298" spans="1:10" s="96" customFormat="1" ht="15" customHeight="1" x14ac:dyDescent="0.25">
      <c r="A298" s="269"/>
      <c r="B298" s="188" t="s">
        <v>376</v>
      </c>
      <c r="C298" s="168"/>
      <c r="D298" s="157" t="s">
        <v>348</v>
      </c>
      <c r="E298" s="178">
        <f>C286</f>
        <v>0</v>
      </c>
      <c r="F298" s="157" t="s">
        <v>350</v>
      </c>
      <c r="G298" s="181">
        <f>E286</f>
        <v>0</v>
      </c>
      <c r="H298" s="151"/>
      <c r="I298" s="270"/>
      <c r="J298" s="129"/>
    </row>
    <row r="299" spans="1:10" s="96" customFormat="1" ht="15" customHeight="1" x14ac:dyDescent="0.25">
      <c r="A299" s="269"/>
      <c r="B299" s="188"/>
      <c r="C299" s="168"/>
      <c r="D299" s="180"/>
      <c r="E299" s="182"/>
      <c r="F299" s="193"/>
      <c r="G299" s="182"/>
      <c r="H299" s="151"/>
      <c r="I299" s="270"/>
      <c r="J299" s="129"/>
    </row>
    <row r="300" spans="1:10" s="96" customFormat="1" ht="15" customHeight="1" x14ac:dyDescent="0.25">
      <c r="A300" s="269"/>
      <c r="B300" s="188" t="s">
        <v>389</v>
      </c>
      <c r="C300" s="168"/>
      <c r="D300" s="154">
        <f>H32+H71+H124+H149+H184+H210+H224+H242+H253+H262+H269+E286</f>
        <v>0</v>
      </c>
      <c r="E300" s="182"/>
      <c r="F300" s="193"/>
      <c r="G300" s="182"/>
      <c r="H300" s="151"/>
      <c r="I300" s="270"/>
      <c r="J300" s="129"/>
    </row>
    <row r="301" spans="1:10" s="96" customFormat="1" ht="15" customHeight="1" x14ac:dyDescent="0.25">
      <c r="A301" s="271"/>
      <c r="B301" s="272"/>
      <c r="C301" s="273"/>
      <c r="D301" s="274"/>
      <c r="E301" s="273"/>
      <c r="F301" s="274"/>
      <c r="G301" s="275"/>
      <c r="H301" s="276"/>
      <c r="I301" s="277"/>
      <c r="J301" s="129"/>
    </row>
    <row r="302" spans="1:10" s="96" customFormat="1" ht="15" customHeight="1" x14ac:dyDescent="0.25">
      <c r="A302" s="129"/>
      <c r="B302" s="188"/>
      <c r="C302" s="168"/>
      <c r="D302" s="129"/>
      <c r="E302" s="129"/>
      <c r="F302" s="129"/>
      <c r="G302" s="129"/>
      <c r="H302" s="168"/>
      <c r="I302" s="129"/>
      <c r="J302" s="129"/>
    </row>
    <row r="303" spans="1:10" s="96" customFormat="1" ht="15" customHeight="1" x14ac:dyDescent="0.25">
      <c r="A303" s="129"/>
      <c r="B303" s="188"/>
      <c r="C303" s="168"/>
      <c r="D303" s="129"/>
      <c r="E303" s="129"/>
      <c r="F303" s="129"/>
      <c r="G303" s="129"/>
      <c r="H303" s="168"/>
      <c r="I303" s="129"/>
      <c r="J303" s="129"/>
    </row>
    <row r="304" spans="1:10" s="96" customFormat="1" ht="15" customHeight="1" x14ac:dyDescent="0.25">
      <c r="B304" s="129" t="s">
        <v>378</v>
      </c>
      <c r="E304" s="189" t="s">
        <v>379</v>
      </c>
      <c r="G304" s="129" t="s">
        <v>380</v>
      </c>
      <c r="H304" s="168"/>
      <c r="I304" s="129"/>
      <c r="J304" s="129"/>
    </row>
    <row r="305" spans="1:10" s="96" customFormat="1" ht="15" customHeight="1" x14ac:dyDescent="0.25">
      <c r="A305" s="129"/>
      <c r="B305" s="59"/>
      <c r="C305" s="168"/>
      <c r="D305" s="129"/>
      <c r="E305" s="129"/>
      <c r="F305" s="129"/>
      <c r="G305" s="129"/>
      <c r="H305" s="168"/>
      <c r="I305" s="129"/>
      <c r="J305" s="129"/>
    </row>
    <row r="306" spans="1:10" s="96" customFormat="1" ht="15" customHeight="1" x14ac:dyDescent="0.25">
      <c r="A306" s="129"/>
      <c r="B306" s="59" t="s">
        <v>238</v>
      </c>
      <c r="E306" s="129"/>
      <c r="F306" s="129"/>
      <c r="G306" s="129"/>
      <c r="H306" s="168"/>
      <c r="I306" s="129"/>
      <c r="J306" s="129"/>
    </row>
    <row r="307" spans="1:10" s="130" customFormat="1" ht="15" customHeight="1" x14ac:dyDescent="0.2">
      <c r="A307" s="173"/>
      <c r="C307" s="131"/>
      <c r="D307" s="173"/>
      <c r="E307" s="173"/>
      <c r="F307" s="173"/>
      <c r="G307" s="173"/>
      <c r="H307" s="131"/>
      <c r="I307" s="173"/>
      <c r="J307" s="173"/>
    </row>
    <row r="308" spans="1:10" ht="15" customHeight="1" x14ac:dyDescent="0.2"/>
    <row r="309" spans="1:10" ht="15" customHeight="1" x14ac:dyDescent="0.2"/>
    <row r="310" spans="1:10" ht="15" customHeight="1" x14ac:dyDescent="0.2"/>
    <row r="311" spans="1:10" ht="15" customHeight="1" x14ac:dyDescent="0.2"/>
    <row r="312" spans="1:10" ht="15" customHeight="1" x14ac:dyDescent="0.2"/>
    <row r="330" spans="4:4" x14ac:dyDescent="0.2">
      <c r="D330" s="190"/>
    </row>
  </sheetData>
  <sheetProtection algorithmName="SHA-512" hashValue="kijcGA+3mhp5aadfWtUGjAa7Lhv9OTaSVUclNs/Uwm3Lw7i6odH09Oj5uBb7K+RXOM+KoJHgiZLh95YOg2zG7Q==" saltValue="iRymBsJPC50tOL8bqqrI9g==" spinCount="100000" sheet="1" objects="1" scenarios="1"/>
  <mergeCells count="138">
    <mergeCell ref="D2:E2"/>
    <mergeCell ref="A5:C5"/>
    <mergeCell ref="A12:B12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A34:C34"/>
    <mergeCell ref="A35:C35"/>
    <mergeCell ref="I46:J46"/>
    <mergeCell ref="I48:J48"/>
    <mergeCell ref="I49:J49"/>
    <mergeCell ref="I50:J50"/>
    <mergeCell ref="I51:J51"/>
    <mergeCell ref="I52:J52"/>
    <mergeCell ref="I53:J53"/>
    <mergeCell ref="I55:J55"/>
    <mergeCell ref="I56:J56"/>
    <mergeCell ref="I57:J57"/>
    <mergeCell ref="I58:J58"/>
    <mergeCell ref="I59:J59"/>
    <mergeCell ref="I60:J60"/>
    <mergeCell ref="I62:J62"/>
    <mergeCell ref="I63:J63"/>
    <mergeCell ref="I64:J64"/>
    <mergeCell ref="I65:J65"/>
    <mergeCell ref="I66:J66"/>
    <mergeCell ref="I67:J67"/>
    <mergeCell ref="I68:J68"/>
    <mergeCell ref="I69:J69"/>
    <mergeCell ref="A73:C73"/>
    <mergeCell ref="A81:B81"/>
    <mergeCell ref="I84:J84"/>
    <mergeCell ref="I86:J86"/>
    <mergeCell ref="I87:J87"/>
    <mergeCell ref="I88:J88"/>
    <mergeCell ref="I89:J89"/>
    <mergeCell ref="I90:J90"/>
    <mergeCell ref="I96:J96"/>
    <mergeCell ref="I97:J97"/>
    <mergeCell ref="I98:J98"/>
    <mergeCell ref="I99:J99"/>
    <mergeCell ref="I101:J101"/>
    <mergeCell ref="I102:J102"/>
    <mergeCell ref="I103:J103"/>
    <mergeCell ref="I104:J104"/>
    <mergeCell ref="I105:J105"/>
    <mergeCell ref="I106:J106"/>
    <mergeCell ref="I107:J107"/>
    <mergeCell ref="I109:J109"/>
    <mergeCell ref="I110:J110"/>
    <mergeCell ref="I111:J111"/>
    <mergeCell ref="I112:J112"/>
    <mergeCell ref="I114:J114"/>
    <mergeCell ref="I115:J115"/>
    <mergeCell ref="I116:J116"/>
    <mergeCell ref="I118:J118"/>
    <mergeCell ref="I119:J119"/>
    <mergeCell ref="I120:J120"/>
    <mergeCell ref="I121:J121"/>
    <mergeCell ref="I122:J122"/>
    <mergeCell ref="A126:C126"/>
    <mergeCell ref="A134:B134"/>
    <mergeCell ref="I137:J137"/>
    <mergeCell ref="I138:J138"/>
    <mergeCell ref="I140:J140"/>
    <mergeCell ref="I141:J141"/>
    <mergeCell ref="I142:J142"/>
    <mergeCell ref="I143:J143"/>
    <mergeCell ref="I144:J144"/>
    <mergeCell ref="I145:J145"/>
    <mergeCell ref="I147:J147"/>
    <mergeCell ref="A151:C151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68:J168"/>
    <mergeCell ref="I169:J169"/>
    <mergeCell ref="I170:J170"/>
    <mergeCell ref="I171:J171"/>
    <mergeCell ref="I173:J173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A186:C186"/>
    <mergeCell ref="A194:B194"/>
    <mergeCell ref="I197:J197"/>
    <mergeCell ref="I198:J198"/>
    <mergeCell ref="I199:J199"/>
    <mergeCell ref="I200:J200"/>
    <mergeCell ref="I201:J201"/>
    <mergeCell ref="I202:J202"/>
    <mergeCell ref="I203:J203"/>
    <mergeCell ref="I204:J204"/>
    <mergeCell ref="I205:J205"/>
    <mergeCell ref="I206:J206"/>
    <mergeCell ref="I207:J207"/>
    <mergeCell ref="A212:C212"/>
    <mergeCell ref="I218:J218"/>
    <mergeCell ref="A246:B246"/>
    <mergeCell ref="I249:J249"/>
    <mergeCell ref="I250:J250"/>
    <mergeCell ref="I251:J251"/>
    <mergeCell ref="A226:C226"/>
    <mergeCell ref="A232:B232"/>
    <mergeCell ref="I235:J235"/>
    <mergeCell ref="I236:J236"/>
    <mergeCell ref="I237:J237"/>
    <mergeCell ref="I238:J238"/>
    <mergeCell ref="I258:J258"/>
    <mergeCell ref="I259:J259"/>
    <mergeCell ref="I260:J260"/>
    <mergeCell ref="I267:J267"/>
    <mergeCell ref="I268:J268"/>
    <mergeCell ref="I239:J239"/>
    <mergeCell ref="I240:J240"/>
    <mergeCell ref="I219:J219"/>
    <mergeCell ref="I220:J220"/>
    <mergeCell ref="I221:J221"/>
    <mergeCell ref="I222:J222"/>
  </mergeCells>
  <dataValidations count="8">
    <dataValidation type="list" allowBlank="1" showErrorMessage="1" promptTitle="35%" prompt="Pilarit, palkit, kaarevet pinnat ja ikkunaseinien käsittely erillistyönä" sqref="F22 F28" xr:uid="{00000000-0002-0000-2B00-000000000000}">
      <formula1>"0%,25%,35%,60%,70%"</formula1>
      <formula2>0</formula2>
    </dataValidation>
    <dataValidation type="list" allowBlank="1" showErrorMessage="1" sqref="G270" xr:uid="{00000000-0002-0000-2B00-000001000000}">
      <formula1>"2,4,3,2,5,5"</formula1>
      <formula2>0</formula2>
    </dataValidation>
    <dataValidation type="list" allowBlank="1" showErrorMessage="1" promptTitle="35%" prompt="Pilarit, palkit, kaarevet pinnat ja ikkunaseinien käsittely erillistyönä" sqref="F47 F54 F61" xr:uid="{00000000-0002-0000-2B00-000002000000}">
      <formula1>"0%,10%,20%,35%,45%,55%,70%"</formula1>
      <formula2>0</formula2>
    </dataValidation>
    <dataValidation type="list" allowBlank="1" showErrorMessage="1" promptTitle="35%" prompt="Pilarit, palkit, kaarevet pinnat ja ikkunaseinien käsittely erillistyönä" sqref="F95 F100 F108 F113 F117" xr:uid="{00000000-0002-0000-2B00-000003000000}">
      <formula1>"0%,20%,35%,40%,55%,60%,75%,90%"</formula1>
      <formula2>0</formula2>
    </dataValidation>
    <dataValidation type="list" allowBlank="1" showErrorMessage="1" promptTitle="35%" prompt="Pilarit, palkit, kaarevet pinnat ja ikkunaseinien käsittely erillistyönä" sqref="F172" xr:uid="{00000000-0002-0000-2B00-000004000000}">
      <formula1>"0%,25%"</formula1>
      <formula2>0</formula2>
    </dataValidation>
    <dataValidation type="list" allowBlank="1" showErrorMessage="1" promptTitle="35%" prompt="Pilarit, palkit, kaarevet pinnat ja ikkunaseinien käsittely erillistyönä" sqref="F17:F21 F23:F27 F29:F30 F48:F53 F55:F60 F62:F69 F86:F94 F96:F99 F101:F107 F109:F112 F114:F116 F118:F122 F138:F147 F161:F171 F173:F182 F198:F208 F268 F236:F240 F250:F251 F259:F260 F219:F222" xr:uid="{00000000-0002-0000-2B00-000005000000}">
      <formula1>"0%,10%,15%,20%,25%,30%,35%,40%,45%,50%,55%,60%,65%,70%,75%,80%,85%,90%"</formula1>
      <formula2>0</formula2>
    </dataValidation>
    <dataValidation type="list" allowBlank="1" showErrorMessage="1" sqref="B290" xr:uid="{00000000-0002-0000-2B00-000006000000}">
      <formula1>"Asunto 5,Tila 5"</formula1>
      <formula2>0</formula2>
    </dataValidation>
    <dataValidation type="list" allowBlank="1" showErrorMessage="1" sqref="D2:E2" xr:uid="{00000000-0002-0000-2B00-000007000000}">
      <formula1>"Asunto ,Tila "</formula1>
      <formula2>0</formula2>
    </dataValidation>
  </dataValidations>
  <hyperlinks>
    <hyperlink ref="I2" location="Etusivu!A1" display="Etusivulle" xr:uid="{00000000-0004-0000-2B00-000000000000}"/>
    <hyperlink ref="E304" location="Kokonaisurakka!A1" display="kokonaisurakka" xr:uid="{00000000-0004-0000-2B00-000001000000}"/>
    <hyperlink ref="B306" location="Etusivu!A1" display="Etusivulle" xr:uid="{00000000-0004-0000-2B00-000002000000}"/>
  </hyperlinks>
  <pageMargins left="0.75" right="0.75" top="1" bottom="1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ul45"/>
  <dimension ref="A2:S18"/>
  <sheetViews>
    <sheetView topLeftCell="B1" workbookViewId="0">
      <pane ySplit="6" topLeftCell="A7" activePane="bottomLeft" state="frozen"/>
      <selection pane="bottomLeft" activeCell="C15" sqref="C15"/>
    </sheetView>
  </sheetViews>
  <sheetFormatPr defaultColWidth="9.140625" defaultRowHeight="15" x14ac:dyDescent="0.2"/>
  <cols>
    <col min="1" max="1" width="8.7109375" style="1" customWidth="1"/>
    <col min="2" max="2" width="3" style="1" customWidth="1"/>
    <col min="3" max="3" width="8.5703125" style="123" customWidth="1"/>
    <col min="4" max="5" width="7.7109375" style="123" customWidth="1"/>
    <col min="6" max="6" width="2.7109375" style="123" customWidth="1"/>
    <col min="7" max="8" width="8.42578125" style="123" customWidth="1"/>
    <col min="9" max="9" width="8" style="123" customWidth="1"/>
    <col min="10" max="10" width="3" style="123" customWidth="1"/>
    <col min="11" max="12" width="8" style="123" customWidth="1"/>
    <col min="13" max="13" width="2.7109375" style="123" customWidth="1"/>
    <col min="14" max="14" width="9.42578125" style="123" customWidth="1"/>
    <col min="15" max="15" width="9.85546875" style="123" customWidth="1"/>
    <col min="16" max="16" width="9.140625" style="123"/>
    <col min="17" max="17" width="21.7109375" style="123" customWidth="1"/>
    <col min="18" max="16384" width="9.140625" style="123"/>
  </cols>
  <sheetData>
    <row r="2" spans="1:19" ht="18" x14ac:dyDescent="0.25">
      <c r="A2" s="128" t="s">
        <v>390</v>
      </c>
      <c r="B2" s="128"/>
      <c r="G2" s="459" t="s">
        <v>337</v>
      </c>
      <c r="H2" s="459"/>
      <c r="I2" s="459"/>
      <c r="J2" s="459"/>
      <c r="K2" s="459"/>
      <c r="L2" s="459"/>
      <c r="M2" s="459"/>
      <c r="N2" s="459"/>
    </row>
    <row r="3" spans="1:19" x14ac:dyDescent="0.2">
      <c r="A3" s="29"/>
      <c r="B3" s="29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5" spans="1:19" s="130" customFormat="1" ht="15.75" x14ac:dyDescent="0.25">
      <c r="A5" s="283" t="s">
        <v>391</v>
      </c>
      <c r="B5" s="129"/>
      <c r="C5" s="460" t="s">
        <v>375</v>
      </c>
      <c r="D5" s="460"/>
      <c r="E5" s="460"/>
      <c r="G5" s="460" t="s">
        <v>374</v>
      </c>
      <c r="H5" s="460"/>
      <c r="I5" s="460"/>
      <c r="K5" s="460" t="s">
        <v>376</v>
      </c>
      <c r="L5" s="460"/>
      <c r="M5" s="129"/>
      <c r="N5" s="460" t="s">
        <v>301</v>
      </c>
      <c r="O5" s="460"/>
      <c r="P5" s="460"/>
      <c r="Q5" s="457" t="s">
        <v>392</v>
      </c>
      <c r="R5" s="457"/>
      <c r="S5" s="284"/>
    </row>
    <row r="6" spans="1:19" s="129" customFormat="1" ht="18.75" x14ac:dyDescent="0.25">
      <c r="A6" s="283"/>
      <c r="C6" s="285" t="s">
        <v>369</v>
      </c>
      <c r="D6" s="286" t="s">
        <v>237</v>
      </c>
      <c r="E6" s="287" t="s">
        <v>393</v>
      </c>
      <c r="G6" s="285" t="s">
        <v>369</v>
      </c>
      <c r="H6" s="286" t="s">
        <v>237</v>
      </c>
      <c r="I6" s="287" t="s">
        <v>393</v>
      </c>
      <c r="K6" s="285" t="s">
        <v>369</v>
      </c>
      <c r="L6" s="288" t="s">
        <v>237</v>
      </c>
      <c r="N6" s="285" t="s">
        <v>369</v>
      </c>
      <c r="O6" s="286" t="s">
        <v>237</v>
      </c>
      <c r="P6" s="287" t="s">
        <v>393</v>
      </c>
      <c r="Q6" s="288"/>
    </row>
    <row r="7" spans="1:19" x14ac:dyDescent="0.2">
      <c r="A7" s="289">
        <v>1</v>
      </c>
      <c r="B7" s="189"/>
      <c r="C7" s="290">
        <f>'Tila 1'!E296</f>
        <v>0</v>
      </c>
      <c r="D7" s="291">
        <f>'Tila 1'!G296</f>
        <v>0</v>
      </c>
      <c r="E7" s="292">
        <f>'Tila 1'!H296</f>
        <v>0</v>
      </c>
      <c r="F7" s="293"/>
      <c r="G7" s="290">
        <f>'Tila 1'!E294</f>
        <v>0</v>
      </c>
      <c r="H7" s="291">
        <f>'Tila 1'!G294</f>
        <v>0</v>
      </c>
      <c r="I7" s="292">
        <f>'Tila 1'!H294</f>
        <v>0</v>
      </c>
      <c r="J7" s="293"/>
      <c r="K7" s="290">
        <f>'Tila 1'!E298</f>
        <v>0</v>
      </c>
      <c r="L7" s="294">
        <f>'Tila 1'!G298</f>
        <v>0</v>
      </c>
      <c r="M7" s="293"/>
      <c r="N7" s="290">
        <f>C7+G7+K7</f>
        <v>0</v>
      </c>
      <c r="O7" s="291">
        <f>D7+H7+L7</f>
        <v>0</v>
      </c>
      <c r="P7" s="292">
        <f>E7+I7+L7</f>
        <v>0</v>
      </c>
      <c r="Q7" s="294">
        <f>'Tila 1'!D300</f>
        <v>0</v>
      </c>
    </row>
    <row r="8" spans="1:19" x14ac:dyDescent="0.2">
      <c r="A8" s="289">
        <v>2</v>
      </c>
      <c r="B8" s="189"/>
      <c r="C8" s="290">
        <f>'Tila 2'!E293</f>
        <v>0</v>
      </c>
      <c r="D8" s="291">
        <f>'Tila 2'!G293</f>
        <v>0</v>
      </c>
      <c r="E8" s="292">
        <f>'Tila 2'!H293</f>
        <v>0</v>
      </c>
      <c r="F8" s="293"/>
      <c r="G8" s="290">
        <f>'Tila 2'!E291</f>
        <v>0</v>
      </c>
      <c r="H8" s="291">
        <f>'Tila 2'!G291</f>
        <v>0</v>
      </c>
      <c r="I8" s="292">
        <f>'Tila 2'!H291</f>
        <v>0</v>
      </c>
      <c r="J8" s="293"/>
      <c r="K8" s="290">
        <f>'Tila 2'!E295</f>
        <v>0</v>
      </c>
      <c r="L8" s="294">
        <f>'Tila 2'!G295</f>
        <v>0</v>
      </c>
      <c r="M8" s="293"/>
      <c r="N8" s="290">
        <f>C8+G8+K8</f>
        <v>0</v>
      </c>
      <c r="O8" s="291">
        <f>D8+H8+L8</f>
        <v>0</v>
      </c>
      <c r="P8" s="292">
        <f>E8+I8+L8</f>
        <v>0</v>
      </c>
      <c r="Q8" s="294">
        <f>'Tila 2'!D297</f>
        <v>0</v>
      </c>
    </row>
    <row r="9" spans="1:19" x14ac:dyDescent="0.2">
      <c r="A9" s="289">
        <v>3</v>
      </c>
      <c r="B9" s="189"/>
      <c r="C9" s="290">
        <f>'Tila 3'!E296</f>
        <v>0</v>
      </c>
      <c r="D9" s="291">
        <f>'Tila 3'!G296</f>
        <v>0</v>
      </c>
      <c r="E9" s="292">
        <f>'Tila 3'!H296</f>
        <v>0</v>
      </c>
      <c r="G9" s="290">
        <f>'Tila 3'!E294</f>
        <v>0</v>
      </c>
      <c r="H9" s="291">
        <f>'Tila 3'!G294</f>
        <v>0</v>
      </c>
      <c r="I9" s="292">
        <f>'Tila 3'!H294</f>
        <v>0</v>
      </c>
      <c r="K9" s="290">
        <f>'Tila 3'!E298</f>
        <v>0</v>
      </c>
      <c r="L9" s="294">
        <f>'Tila 3'!G298</f>
        <v>0</v>
      </c>
      <c r="M9" s="293"/>
      <c r="N9" s="290">
        <f t="shared" ref="N9:N11" si="0">C9+G9+K9</f>
        <v>0</v>
      </c>
      <c r="O9" s="291">
        <f t="shared" ref="O9:O11" si="1">D9+H9+L9</f>
        <v>0</v>
      </c>
      <c r="P9" s="292">
        <f t="shared" ref="P9:P11" si="2">E9+I9+L9</f>
        <v>0</v>
      </c>
      <c r="Q9" s="294">
        <f>'Tila 3'!D300</f>
        <v>0</v>
      </c>
    </row>
    <row r="10" spans="1:19" x14ac:dyDescent="0.2">
      <c r="A10" s="289">
        <v>4</v>
      </c>
      <c r="B10" s="189"/>
      <c r="C10" s="290">
        <f>'Tila 4'!E296</f>
        <v>0</v>
      </c>
      <c r="D10" s="291">
        <f>'Tila 4'!G296</f>
        <v>0</v>
      </c>
      <c r="E10" s="292">
        <f>'Tila 4'!H296</f>
        <v>0</v>
      </c>
      <c r="G10" s="290">
        <f>'Tila 4'!E294</f>
        <v>0</v>
      </c>
      <c r="H10" s="291">
        <f>'Tila 4'!G294</f>
        <v>0</v>
      </c>
      <c r="I10" s="292">
        <f>'Tila 4'!H294</f>
        <v>0</v>
      </c>
      <c r="K10" s="290">
        <f>'Tila 4'!E298</f>
        <v>0</v>
      </c>
      <c r="L10" s="294">
        <f>'Tila 4'!G298</f>
        <v>0</v>
      </c>
      <c r="M10" s="293"/>
      <c r="N10" s="290">
        <f t="shared" si="0"/>
        <v>0</v>
      </c>
      <c r="O10" s="291">
        <f t="shared" si="1"/>
        <v>0</v>
      </c>
      <c r="P10" s="292">
        <f t="shared" si="2"/>
        <v>0</v>
      </c>
      <c r="Q10" s="294">
        <f>'Tila 4'!D300</f>
        <v>0</v>
      </c>
    </row>
    <row r="11" spans="1:19" x14ac:dyDescent="0.2">
      <c r="A11" s="289">
        <v>5</v>
      </c>
      <c r="B11" s="189"/>
      <c r="C11" s="290">
        <f>'Tila 5'!E296</f>
        <v>0</v>
      </c>
      <c r="D11" s="291">
        <f>'Tila 5'!G296</f>
        <v>0</v>
      </c>
      <c r="E11" s="292">
        <f>'Tila 5'!H296</f>
        <v>0</v>
      </c>
      <c r="G11" s="290">
        <f>'Tila 5'!E294</f>
        <v>0</v>
      </c>
      <c r="H11" s="291">
        <f>'Tila 5'!G294</f>
        <v>0</v>
      </c>
      <c r="I11" s="292">
        <f>'Tila 5'!H294</f>
        <v>0</v>
      </c>
      <c r="K11" s="290">
        <f>'Tila 5'!E298</f>
        <v>0</v>
      </c>
      <c r="L11" s="294">
        <f>'Tila 5'!G298</f>
        <v>0</v>
      </c>
      <c r="M11" s="293"/>
      <c r="N11" s="290">
        <f t="shared" si="0"/>
        <v>0</v>
      </c>
      <c r="O11" s="291">
        <f t="shared" si="1"/>
        <v>0</v>
      </c>
      <c r="P11" s="292">
        <f t="shared" si="2"/>
        <v>0</v>
      </c>
      <c r="Q11" s="294">
        <f>'Tila 5'!D300</f>
        <v>0</v>
      </c>
    </row>
    <row r="12" spans="1:19" ht="15.75" thickBot="1" x14ac:dyDescent="0.25"/>
    <row r="13" spans="1:19" ht="15.75" x14ac:dyDescent="0.25">
      <c r="A13" s="295" t="s">
        <v>301</v>
      </c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8">
        <f>SUM(N7:N11)</f>
        <v>0</v>
      </c>
      <c r="O13" s="299">
        <f>SUM(O7:O11)</f>
        <v>0</v>
      </c>
      <c r="P13" s="300">
        <f>SUM(P7:P11)</f>
        <v>0</v>
      </c>
      <c r="Q13" s="301">
        <f>SUM(Q7:Q11)</f>
        <v>0</v>
      </c>
    </row>
    <row r="14" spans="1:19" ht="15.75" x14ac:dyDescent="0.25">
      <c r="A14" s="49"/>
      <c r="J14" s="49"/>
      <c r="K14" s="49"/>
      <c r="N14" s="293"/>
      <c r="O14" s="458"/>
      <c r="P14" s="458"/>
    </row>
    <row r="15" spans="1:19" x14ac:dyDescent="0.2">
      <c r="C15" s="59" t="s">
        <v>238</v>
      </c>
      <c r="D15" s="1"/>
      <c r="E15" s="1"/>
    </row>
    <row r="16" spans="1:19" x14ac:dyDescent="0.2">
      <c r="C16" s="1"/>
      <c r="D16" s="1"/>
      <c r="E16" s="1"/>
    </row>
    <row r="17" spans="3:16" x14ac:dyDescent="0.2">
      <c r="C17" s="445" t="s">
        <v>17</v>
      </c>
      <c r="D17" s="445"/>
      <c r="E17" s="445"/>
    </row>
    <row r="18" spans="3:16" x14ac:dyDescent="0.2">
      <c r="C18" s="1"/>
      <c r="D18" s="1"/>
      <c r="E18" s="1"/>
      <c r="P18" s="124"/>
    </row>
  </sheetData>
  <sheetProtection password="A274" sheet="1" objects="1" scenarios="1"/>
  <mergeCells count="8">
    <mergeCell ref="Q5:R5"/>
    <mergeCell ref="O14:P14"/>
    <mergeCell ref="C17:E17"/>
    <mergeCell ref="G2:N2"/>
    <mergeCell ref="C5:E5"/>
    <mergeCell ref="G5:I5"/>
    <mergeCell ref="K5:L5"/>
    <mergeCell ref="N5:P5"/>
  </mergeCells>
  <dataValidations count="1">
    <dataValidation type="list" allowBlank="1" showErrorMessage="1" sqref="A5:B5" xr:uid="{00000000-0002-0000-2C00-000000000000}">
      <formula1>"Asunto,Tila"</formula1>
      <formula2>0</formula2>
    </dataValidation>
  </dataValidations>
  <hyperlinks>
    <hyperlink ref="C15" location="Etusivu!A1" display="Etusivulle" xr:uid="{00000000-0004-0000-2C00-000000000000}"/>
    <hyperlink ref="C17" location="Urakanjakotaulukko!A1" display="Urakanjakotaulukko" xr:uid="{00000000-0004-0000-2C00-000001000000}"/>
    <hyperlink ref="A7" location="'Tila 1'!A1" tooltip="1" display="'Tila 1'!A1" xr:uid="{00000000-0004-0000-2C00-000002000000}"/>
    <hyperlink ref="A8" location="'Tila 2'!A1" display="'Tila 2'!A1" xr:uid="{00000000-0004-0000-2C00-000003000000}"/>
    <hyperlink ref="A9" location="'Tila 3'!A1" display="'Tila 3'!A1" xr:uid="{00000000-0004-0000-2C00-000004000000}"/>
    <hyperlink ref="A10" location="'Tila 4'!A1" display="'Tila 4'!A1" xr:uid="{00000000-0004-0000-2C00-000005000000}"/>
    <hyperlink ref="A11" location="'Tila 5'!A1" display="'Tila 5'!A1" xr:uid="{00000000-0004-0000-2C00-000006000000}"/>
    <hyperlink ref="C17:E17" location="Urakanjakotaulukko!A1" display="Urakanjakotaulukko" xr:uid="{00000000-0004-0000-2C00-000007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B3:M17"/>
  <sheetViews>
    <sheetView workbookViewId="0">
      <selection activeCell="I14" sqref="I14:K14"/>
    </sheetView>
  </sheetViews>
  <sheetFormatPr defaultColWidth="9.140625" defaultRowHeight="15" x14ac:dyDescent="0.2"/>
  <cols>
    <col min="1" max="16384" width="9.140625" style="203"/>
  </cols>
  <sheetData>
    <row r="3" spans="2:13" s="213" customFormat="1" ht="15.75" x14ac:dyDescent="0.25">
      <c r="B3" s="216" t="s">
        <v>240</v>
      </c>
      <c r="C3" s="217"/>
      <c r="D3" s="217"/>
      <c r="E3" s="217"/>
      <c r="F3" s="217"/>
      <c r="G3" s="217"/>
      <c r="H3" s="217"/>
      <c r="I3" s="217"/>
      <c r="J3" s="217"/>
      <c r="K3" s="217"/>
      <c r="L3" s="218"/>
    </row>
    <row r="4" spans="2:13" s="213" customFormat="1" x14ac:dyDescent="0.2"/>
    <row r="5" spans="2:13" s="213" customFormat="1" x14ac:dyDescent="0.2">
      <c r="B5" s="210"/>
      <c r="C5" s="211"/>
      <c r="D5" s="211"/>
      <c r="E5" s="211"/>
      <c r="F5" s="211"/>
      <c r="G5" s="212"/>
      <c r="H5" s="211"/>
      <c r="I5" s="211"/>
      <c r="J5" s="211"/>
      <c r="K5" s="211"/>
      <c r="L5" s="211"/>
      <c r="M5" s="212"/>
    </row>
    <row r="6" spans="2:13" s="213" customFormat="1" ht="18" x14ac:dyDescent="0.25">
      <c r="B6" s="435" t="s">
        <v>241</v>
      </c>
      <c r="C6" s="435"/>
      <c r="E6" s="176" t="s">
        <v>250</v>
      </c>
      <c r="G6" s="409"/>
      <c r="H6" s="436"/>
      <c r="I6" s="436"/>
      <c r="M6" s="214"/>
    </row>
    <row r="7" spans="2:13" s="213" customFormat="1" x14ac:dyDescent="0.2">
      <c r="B7" s="215"/>
      <c r="G7" s="409"/>
      <c r="M7" s="214"/>
    </row>
    <row r="8" spans="2:13" x14ac:dyDescent="0.2">
      <c r="B8" s="215" t="s">
        <v>244</v>
      </c>
      <c r="C8" s="410"/>
      <c r="D8" s="411"/>
      <c r="E8" s="412"/>
      <c r="F8" s="413"/>
      <c r="G8" s="407"/>
      <c r="H8" s="402"/>
      <c r="I8" s="408"/>
      <c r="J8" s="408"/>
      <c r="K8" s="408"/>
      <c r="L8" s="408"/>
      <c r="M8" s="204"/>
    </row>
    <row r="9" spans="2:13" x14ac:dyDescent="0.2">
      <c r="B9" s="437" t="s">
        <v>247</v>
      </c>
      <c r="C9" s="437"/>
      <c r="D9" s="437"/>
      <c r="E9" s="404"/>
      <c r="G9" s="204"/>
    </row>
    <row r="10" spans="2:13" x14ac:dyDescent="0.2">
      <c r="B10" s="438"/>
      <c r="C10" s="438"/>
      <c r="D10" s="438"/>
      <c r="G10" s="204"/>
      <c r="I10" s="219" t="s">
        <v>239</v>
      </c>
    </row>
    <row r="11" spans="2:13" x14ac:dyDescent="0.2">
      <c r="B11" s="437" t="s">
        <v>248</v>
      </c>
      <c r="C11" s="437"/>
      <c r="D11" s="437"/>
      <c r="E11" s="206"/>
      <c r="G11" s="204"/>
    </row>
    <row r="12" spans="2:13" x14ac:dyDescent="0.2">
      <c r="B12" s="205"/>
      <c r="G12" s="204"/>
      <c r="I12" s="439"/>
      <c r="J12" s="439"/>
    </row>
    <row r="13" spans="2:13" x14ac:dyDescent="0.2">
      <c r="B13" s="414"/>
      <c r="C13" s="399"/>
      <c r="D13" s="399"/>
      <c r="E13" s="400"/>
      <c r="F13" s="399"/>
      <c r="G13" s="204"/>
    </row>
    <row r="14" spans="2:13" x14ac:dyDescent="0.2">
      <c r="B14" s="414"/>
      <c r="C14" s="399"/>
      <c r="D14" s="400"/>
      <c r="E14" s="399"/>
      <c r="F14" s="399"/>
      <c r="G14" s="204"/>
      <c r="I14" s="434" t="s">
        <v>17</v>
      </c>
      <c r="J14" s="434"/>
      <c r="K14" s="434"/>
    </row>
    <row r="15" spans="2:13" x14ac:dyDescent="0.2">
      <c r="B15" s="414"/>
      <c r="C15" s="401"/>
      <c r="D15" s="399"/>
      <c r="E15" s="399"/>
      <c r="F15" s="399"/>
      <c r="G15" s="204"/>
    </row>
    <row r="16" spans="2:13" x14ac:dyDescent="0.2">
      <c r="B16" s="414"/>
      <c r="C16" s="403"/>
      <c r="D16" s="399"/>
      <c r="E16" s="399"/>
      <c r="F16" s="399"/>
      <c r="G16" s="204"/>
    </row>
    <row r="17" spans="2:7" x14ac:dyDescent="0.2">
      <c r="B17" s="209"/>
      <c r="C17" s="207"/>
      <c r="D17" s="207"/>
      <c r="E17" s="207"/>
      <c r="F17" s="207"/>
      <c r="G17" s="208"/>
    </row>
  </sheetData>
  <sheetProtection password="A274" sheet="1" objects="1" scenarios="1"/>
  <mergeCells count="7">
    <mergeCell ref="I14:K14"/>
    <mergeCell ref="B6:C6"/>
    <mergeCell ref="H6:I6"/>
    <mergeCell ref="B9:D9"/>
    <mergeCell ref="B10:D10"/>
    <mergeCell ref="B11:D11"/>
    <mergeCell ref="I12:J12"/>
  </mergeCells>
  <hyperlinks>
    <hyperlink ref="I10" location="Etusivu!A1" display="Etusivu" xr:uid="{00000000-0004-0000-0400-000000000000}"/>
    <hyperlink ref="I14" r:id="rId1" location="Urakanjakotaulukko!A1" xr:uid="{00000000-0004-0000-0400-000001000000}"/>
    <hyperlink ref="I14:K14" location="Urakanjakotaulukko!A1" display="Urakanjakotaulukko" xr:uid="{00000000-0004-0000-0400-000002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C2:Q28"/>
  <sheetViews>
    <sheetView zoomScale="85" zoomScaleNormal="85" workbookViewId="0">
      <selection activeCell="L21" sqref="L21"/>
    </sheetView>
  </sheetViews>
  <sheetFormatPr defaultColWidth="9.140625" defaultRowHeight="15" x14ac:dyDescent="0.2"/>
  <cols>
    <col min="1" max="2" width="5.140625" style="1" customWidth="1"/>
    <col min="3" max="3" width="19.5703125" style="1" customWidth="1"/>
    <col min="4" max="4" width="6.42578125" style="1" customWidth="1"/>
    <col min="5" max="5" width="5.85546875" style="1" customWidth="1"/>
    <col min="6" max="6" width="6" style="1" customWidth="1"/>
    <col min="7" max="7" width="5.28515625" style="1" customWidth="1"/>
    <col min="8" max="8" width="6.28515625" style="1" customWidth="1"/>
    <col min="9" max="9" width="8.42578125" style="1" customWidth="1"/>
    <col min="10" max="10" width="19.42578125" style="1" customWidth="1"/>
    <col min="11" max="16384" width="9.140625" style="1"/>
  </cols>
  <sheetData>
    <row r="2" spans="3:17" s="29" customFormat="1" ht="15.75" x14ac:dyDescent="0.25">
      <c r="C2" s="2"/>
      <c r="D2" s="3" t="s">
        <v>251</v>
      </c>
      <c r="E2" s="3"/>
      <c r="F2" s="3"/>
      <c r="G2" s="3"/>
      <c r="H2" s="3"/>
      <c r="I2" s="4"/>
      <c r="J2" s="5"/>
      <c r="K2" s="30"/>
      <c r="L2" s="221" t="s">
        <v>252</v>
      </c>
      <c r="M2" s="222"/>
      <c r="N2" s="222"/>
      <c r="O2" s="222"/>
      <c r="P2" s="222"/>
      <c r="Q2" s="223"/>
    </row>
    <row r="3" spans="3:17" s="29" customFormat="1" ht="15.75" x14ac:dyDescent="0.25">
      <c r="C3" s="10"/>
      <c r="D3" s="11"/>
      <c r="E3" s="12" t="s">
        <v>253</v>
      </c>
      <c r="F3" s="13"/>
      <c r="G3" s="13"/>
      <c r="H3" s="13"/>
      <c r="I3" s="13"/>
      <c r="J3" s="14">
        <v>1</v>
      </c>
      <c r="K3" s="30"/>
      <c r="L3" s="224" t="s">
        <v>254</v>
      </c>
      <c r="M3" s="225"/>
      <c r="N3" s="225"/>
      <c r="O3" s="225"/>
      <c r="P3" s="225"/>
      <c r="Q3" s="226"/>
    </row>
    <row r="4" spans="3:17" ht="15.75" x14ac:dyDescent="0.25">
      <c r="C4" s="101" t="s">
        <v>243</v>
      </c>
      <c r="D4" s="443"/>
      <c r="E4" s="443"/>
      <c r="F4" s="443"/>
      <c r="G4" s="443"/>
      <c r="H4" s="443"/>
      <c r="I4" s="227" t="s">
        <v>255</v>
      </c>
      <c r="J4" s="20"/>
      <c r="K4" s="6"/>
      <c r="L4" s="15" t="s">
        <v>256</v>
      </c>
      <c r="M4" s="16"/>
      <c r="N4" s="16"/>
      <c r="O4" s="16"/>
      <c r="P4" s="16"/>
      <c r="Q4" s="17"/>
    </row>
    <row r="5" spans="3:17" ht="15.75" x14ac:dyDescent="0.25">
      <c r="C5" s="102" t="s">
        <v>257</v>
      </c>
      <c r="D5" s="443"/>
      <c r="E5" s="443"/>
      <c r="F5" s="443"/>
      <c r="G5" s="443"/>
      <c r="H5" s="443"/>
      <c r="I5" s="35" t="s">
        <v>258</v>
      </c>
      <c r="J5" s="20"/>
      <c r="K5" s="6"/>
      <c r="L5" s="15" t="s">
        <v>259</v>
      </c>
      <c r="M5" s="16"/>
      <c r="N5" s="16"/>
      <c r="O5" s="16"/>
      <c r="P5" s="16"/>
      <c r="Q5" s="17"/>
    </row>
    <row r="6" spans="3:17" ht="15.75" x14ac:dyDescent="0.25">
      <c r="C6" s="103" t="s">
        <v>245</v>
      </c>
      <c r="D6" s="24"/>
      <c r="E6" s="25"/>
      <c r="F6" s="25"/>
      <c r="G6" s="25"/>
      <c r="H6" s="25"/>
      <c r="I6" s="24"/>
      <c r="J6" s="26"/>
      <c r="K6" s="6"/>
      <c r="L6" s="15" t="s">
        <v>260</v>
      </c>
      <c r="M6" s="16"/>
      <c r="N6" s="16"/>
      <c r="O6" s="16"/>
      <c r="P6" s="16"/>
      <c r="Q6" s="17"/>
    </row>
    <row r="7" spans="3:17" s="29" customFormat="1" ht="15.75" x14ac:dyDescent="0.25">
      <c r="C7" s="27" t="s">
        <v>261</v>
      </c>
      <c r="D7" s="28">
        <v>1</v>
      </c>
      <c r="I7" s="30"/>
      <c r="J7" s="31"/>
      <c r="K7" s="30"/>
      <c r="L7" s="224" t="s">
        <v>262</v>
      </c>
      <c r="M7" s="225"/>
      <c r="N7" s="225"/>
      <c r="O7" s="225"/>
      <c r="P7" s="225"/>
      <c r="Q7" s="226"/>
    </row>
    <row r="8" spans="3:17" s="29" customFormat="1" ht="15.75" x14ac:dyDescent="0.25">
      <c r="C8" s="32"/>
      <c r="D8" s="33"/>
      <c r="E8" s="34"/>
      <c r="F8" s="34"/>
      <c r="G8" s="34"/>
      <c r="H8" s="34"/>
      <c r="I8" s="35"/>
      <c r="J8" s="31"/>
      <c r="K8" s="30"/>
      <c r="L8" s="224" t="s">
        <v>263</v>
      </c>
      <c r="M8" s="225"/>
      <c r="N8" s="225"/>
      <c r="O8" s="225"/>
      <c r="P8" s="225"/>
      <c r="Q8" s="226"/>
    </row>
    <row r="9" spans="3:17" s="29" customFormat="1" ht="15.75" x14ac:dyDescent="0.25">
      <c r="C9" s="36"/>
      <c r="D9" s="37" t="s">
        <v>264</v>
      </c>
      <c r="E9" s="37" t="s">
        <v>265</v>
      </c>
      <c r="F9" s="37" t="s">
        <v>266</v>
      </c>
      <c r="G9" s="37" t="s">
        <v>267</v>
      </c>
      <c r="H9" s="37" t="s">
        <v>268</v>
      </c>
      <c r="I9" s="38" t="s">
        <v>269</v>
      </c>
      <c r="J9" s="39" t="s">
        <v>270</v>
      </c>
      <c r="K9" s="30"/>
      <c r="L9" s="224" t="s">
        <v>271</v>
      </c>
      <c r="M9" s="225"/>
      <c r="N9" s="225"/>
      <c r="O9" s="225"/>
      <c r="P9" s="225"/>
      <c r="Q9" s="226"/>
    </row>
    <row r="10" spans="3:17" ht="15.75" x14ac:dyDescent="0.25">
      <c r="C10" s="40" t="s">
        <v>272</v>
      </c>
      <c r="D10" s="41"/>
      <c r="E10" s="41"/>
      <c r="F10" s="41"/>
      <c r="G10" s="41"/>
      <c r="H10" s="41"/>
      <c r="I10" s="42">
        <f>SUM(SUM(D10:H10))</f>
        <v>0</v>
      </c>
      <c r="J10" s="26"/>
      <c r="K10" s="6"/>
      <c r="L10" s="15" t="s">
        <v>273</v>
      </c>
      <c r="M10" s="16"/>
      <c r="N10" s="16"/>
      <c r="O10" s="16"/>
      <c r="P10" s="16"/>
      <c r="Q10" s="17"/>
    </row>
    <row r="11" spans="3:17" ht="15.75" x14ac:dyDescent="0.25">
      <c r="C11" s="43" t="s">
        <v>274</v>
      </c>
      <c r="D11" s="44"/>
      <c r="E11" s="44"/>
      <c r="F11" s="44"/>
      <c r="G11" s="44"/>
      <c r="H11" s="44"/>
      <c r="I11" s="42">
        <f>SUM(D11:H11)</f>
        <v>0</v>
      </c>
      <c r="J11" s="45"/>
      <c r="L11" s="46" t="s">
        <v>275</v>
      </c>
      <c r="M11" s="47"/>
      <c r="N11" s="47"/>
      <c r="O11" s="47"/>
      <c r="P11" s="47"/>
      <c r="Q11" s="48"/>
    </row>
    <row r="12" spans="3:17" ht="15.75" x14ac:dyDescent="0.25">
      <c r="C12" s="65"/>
      <c r="J12" s="26"/>
      <c r="K12" s="6"/>
      <c r="M12" s="49"/>
    </row>
    <row r="13" spans="3:17" x14ac:dyDescent="0.2">
      <c r="C13" s="50" t="s">
        <v>276</v>
      </c>
      <c r="D13" s="41"/>
      <c r="E13" s="41"/>
      <c r="F13" s="41"/>
      <c r="G13" s="41"/>
      <c r="H13" s="41"/>
      <c r="I13" s="42">
        <f>SUM(D13:H13)</f>
        <v>0</v>
      </c>
      <c r="J13" s="26"/>
      <c r="K13" s="6"/>
    </row>
    <row r="14" spans="3:17" x14ac:dyDescent="0.2">
      <c r="C14" s="50" t="s">
        <v>277</v>
      </c>
      <c r="D14" s="41"/>
      <c r="E14" s="41"/>
      <c r="F14" s="41"/>
      <c r="G14" s="51"/>
      <c r="H14" s="41"/>
      <c r="I14" s="42">
        <f>SUM(D14:H14)</f>
        <v>0</v>
      </c>
      <c r="J14" s="26"/>
      <c r="K14" s="6"/>
    </row>
    <row r="15" spans="3:17" ht="15.75" x14ac:dyDescent="0.25">
      <c r="C15" s="52" t="s">
        <v>278</v>
      </c>
      <c r="D15" s="53"/>
      <c r="E15" s="53"/>
      <c r="F15" s="53"/>
      <c r="G15" s="54"/>
      <c r="H15" s="53"/>
      <c r="I15" s="55">
        <f>I10+I11+I13+I14</f>
        <v>0</v>
      </c>
      <c r="J15" s="56"/>
      <c r="K15" s="6"/>
      <c r="L15" s="198" t="s">
        <v>279</v>
      </c>
      <c r="M15" s="29"/>
      <c r="N15" s="29"/>
    </row>
    <row r="16" spans="3:17" x14ac:dyDescent="0.2">
      <c r="C16" s="65"/>
      <c r="J16" s="57"/>
      <c r="K16" s="6"/>
      <c r="L16" s="228" t="s">
        <v>280</v>
      </c>
      <c r="M16" s="228" t="s">
        <v>281</v>
      </c>
      <c r="N16" s="29"/>
    </row>
    <row r="17" spans="3:14" ht="15.75" x14ac:dyDescent="0.25">
      <c r="C17" s="40" t="s">
        <v>282</v>
      </c>
      <c r="D17" s="41"/>
      <c r="E17" s="41"/>
      <c r="F17" s="41"/>
      <c r="G17" s="41"/>
      <c r="H17" s="41"/>
      <c r="I17" s="42">
        <f>SUM(D17:H17)</f>
        <v>0</v>
      </c>
      <c r="J17" s="26"/>
      <c r="K17" s="6"/>
      <c r="L17" s="228" t="s">
        <v>283</v>
      </c>
      <c r="M17" s="228" t="s">
        <v>284</v>
      </c>
      <c r="N17" s="29"/>
    </row>
    <row r="18" spans="3:14" ht="15.75" x14ac:dyDescent="0.25">
      <c r="C18" s="40" t="s">
        <v>285</v>
      </c>
      <c r="D18" s="41"/>
      <c r="E18" s="41"/>
      <c r="F18" s="41"/>
      <c r="G18" s="41"/>
      <c r="H18" s="41"/>
      <c r="I18" s="42">
        <f>SUM(D18:H18)</f>
        <v>0</v>
      </c>
      <c r="J18" s="26"/>
      <c r="K18" s="6"/>
      <c r="L18" s="228" t="s">
        <v>286</v>
      </c>
      <c r="M18" s="228" t="s">
        <v>287</v>
      </c>
      <c r="N18" s="29"/>
    </row>
    <row r="19" spans="3:14" x14ac:dyDescent="0.2">
      <c r="C19" s="65"/>
      <c r="J19" s="26"/>
      <c r="K19" s="6"/>
      <c r="L19" s="228" t="s">
        <v>288</v>
      </c>
      <c r="M19" s="228" t="s">
        <v>289</v>
      </c>
      <c r="N19" s="29"/>
    </row>
    <row r="20" spans="3:14" x14ac:dyDescent="0.2">
      <c r="C20" s="50" t="s">
        <v>276</v>
      </c>
      <c r="D20" s="41"/>
      <c r="E20" s="41"/>
      <c r="F20" s="41"/>
      <c r="G20" s="41"/>
      <c r="H20" s="41"/>
      <c r="I20" s="42">
        <f>SUM(D20:H20)</f>
        <v>0</v>
      </c>
      <c r="J20" s="26"/>
      <c r="K20" s="6"/>
      <c r="L20" s="228" t="s">
        <v>290</v>
      </c>
      <c r="M20" s="228" t="s">
        <v>291</v>
      </c>
      <c r="N20" s="29"/>
    </row>
    <row r="21" spans="3:14" x14ac:dyDescent="0.2">
      <c r="C21" s="50" t="s">
        <v>277</v>
      </c>
      <c r="D21" s="41"/>
      <c r="E21" s="41"/>
      <c r="F21" s="41"/>
      <c r="G21" s="51"/>
      <c r="H21" s="41"/>
      <c r="I21" s="42">
        <f>SUM(D21:H21)</f>
        <v>0</v>
      </c>
      <c r="J21" s="26"/>
      <c r="K21" s="6"/>
      <c r="L21" s="201" t="s">
        <v>292</v>
      </c>
      <c r="M21" s="29"/>
      <c r="N21" s="29"/>
    </row>
    <row r="22" spans="3:14" ht="15.75" x14ac:dyDescent="0.25">
      <c r="C22" s="52" t="s">
        <v>278</v>
      </c>
      <c r="D22" s="53"/>
      <c r="E22" s="53"/>
      <c r="F22" s="53"/>
      <c r="G22" s="54"/>
      <c r="H22" s="53"/>
      <c r="I22" s="55">
        <f>I17+I18+I20+I21</f>
        <v>0</v>
      </c>
      <c r="J22" s="56"/>
      <c r="K22" s="6"/>
      <c r="L22" s="29"/>
      <c r="M22" s="29"/>
      <c r="N22" s="29"/>
    </row>
    <row r="23" spans="3:14" ht="15.75" x14ac:dyDescent="0.25">
      <c r="C23" s="60"/>
      <c r="D23" s="6"/>
      <c r="E23" s="6"/>
      <c r="F23" s="30" t="s">
        <v>293</v>
      </c>
      <c r="I23" s="61">
        <f>I15+I22</f>
        <v>0</v>
      </c>
      <c r="J23" s="31" t="s">
        <v>294</v>
      </c>
      <c r="K23" s="6"/>
      <c r="L23" s="201" t="s">
        <v>238</v>
      </c>
      <c r="M23" s="29"/>
      <c r="N23" s="29"/>
    </row>
    <row r="24" spans="3:14" x14ac:dyDescent="0.2">
      <c r="C24" s="60"/>
      <c r="D24" s="6"/>
      <c r="E24" s="6"/>
      <c r="F24" s="6"/>
      <c r="G24" s="6"/>
      <c r="I24" s="6"/>
      <c r="J24" s="63"/>
      <c r="K24" s="6"/>
      <c r="L24" s="29"/>
      <c r="M24" s="29"/>
      <c r="N24" s="29"/>
    </row>
    <row r="25" spans="3:14" ht="18" customHeight="1" x14ac:dyDescent="0.2">
      <c r="C25" s="444"/>
      <c r="D25" s="444"/>
      <c r="E25" s="444"/>
      <c r="F25" s="444"/>
      <c r="G25" s="444"/>
      <c r="H25" s="444"/>
      <c r="I25" s="444"/>
      <c r="J25" s="64" t="s">
        <v>295</v>
      </c>
      <c r="K25" s="6"/>
      <c r="L25" s="434" t="s">
        <v>17</v>
      </c>
      <c r="M25" s="434"/>
      <c r="N25" s="434"/>
    </row>
    <row r="26" spans="3:14" x14ac:dyDescent="0.2">
      <c r="C26" s="10" t="s">
        <v>296</v>
      </c>
      <c r="D26" s="6"/>
      <c r="E26" s="6"/>
      <c r="F26" s="6"/>
      <c r="G26" s="6"/>
      <c r="H26" s="6"/>
      <c r="I26" s="6"/>
      <c r="J26" s="62"/>
      <c r="K26" s="6"/>
      <c r="L26" s="29"/>
      <c r="M26" s="29"/>
      <c r="N26" s="29"/>
    </row>
    <row r="27" spans="3:14" x14ac:dyDescent="0.2">
      <c r="C27" s="65"/>
      <c r="J27" s="66"/>
      <c r="L27" s="434"/>
      <c r="M27" s="434"/>
      <c r="N27" s="29"/>
    </row>
    <row r="28" spans="3:14" x14ac:dyDescent="0.2">
      <c r="C28" s="67"/>
      <c r="D28" s="68"/>
      <c r="E28" s="68"/>
      <c r="F28" s="68"/>
      <c r="G28" s="68"/>
      <c r="H28" s="68"/>
      <c r="I28" s="68"/>
      <c r="J28" s="69"/>
      <c r="L28" s="29"/>
      <c r="M28" s="29"/>
      <c r="N28" s="29"/>
    </row>
  </sheetData>
  <sheetProtection password="A274" sheet="1" objects="1" scenarios="1"/>
  <mergeCells count="5">
    <mergeCell ref="D4:H4"/>
    <mergeCell ref="D5:H5"/>
    <mergeCell ref="C25:I25"/>
    <mergeCell ref="L27:M27"/>
    <mergeCell ref="L25:N25"/>
  </mergeCells>
  <hyperlinks>
    <hyperlink ref="L16" location="'Urakkatuntikirja TT1-1'!A1" display="TT1-1" xr:uid="{00000000-0004-0000-0500-000000000000}"/>
    <hyperlink ref="M16" location="'Urakkatuntikirja TT1-6'!A1" display="TT1-6" xr:uid="{00000000-0004-0000-0500-000001000000}"/>
    <hyperlink ref="L17" location="'Urakkatuntikirja TT1-2'!A1" display="TT1-2" xr:uid="{00000000-0004-0000-0500-000002000000}"/>
    <hyperlink ref="M17" location="'Urakkatuntikirja TT1-7'!A1" display="TT1-7" xr:uid="{00000000-0004-0000-0500-000003000000}"/>
    <hyperlink ref="L18" location="'Urakkatuntikirja TT1-3'!A1" display="TT1-3" xr:uid="{00000000-0004-0000-0500-000004000000}"/>
    <hyperlink ref="M18" location="'Urakkatuntikirja TT1-8'!A1" display="TT1-8" xr:uid="{00000000-0004-0000-0500-000005000000}"/>
    <hyperlink ref="L19" location="'Urakkatuntikirja TT1-4'!A1" display="TT1-4" xr:uid="{00000000-0004-0000-0500-000006000000}"/>
    <hyperlink ref="M19" location="'Urakkatuntikirja TT1-9'!A1" display="TT1-9" xr:uid="{00000000-0004-0000-0500-000007000000}"/>
    <hyperlink ref="L20" location="'Urakkatuntikirja TT1-5'!A1" display="TT1-5" xr:uid="{00000000-0004-0000-0500-000008000000}"/>
    <hyperlink ref="M20" location="'Urakkatuntikirja TT1-10'!A1" display="TT1-10" xr:uid="{00000000-0004-0000-0500-000009000000}"/>
    <hyperlink ref="L21" location="'Urakka TT 1 yhteensä'!A1" display="TT 1 yhteensä" xr:uid="{00000000-0004-0000-0500-00000A000000}"/>
    <hyperlink ref="L23" location="Etusivu!A1" display="Etusivulle" xr:uid="{00000000-0004-0000-0500-00000B000000}"/>
    <hyperlink ref="L25" r:id="rId1" location="Urakanjakotaulukko!A1" xr:uid="{00000000-0004-0000-0500-00000C000000}"/>
    <hyperlink ref="L25:N25" location="Urakanjakotaulukko!A1" display="Urakanjakotaulukko" xr:uid="{00000000-0004-0000-0500-00000D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/>
  <dimension ref="B2:P28"/>
  <sheetViews>
    <sheetView workbookViewId="0">
      <selection activeCell="K23" sqref="K23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2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1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279</v>
      </c>
    </row>
    <row r="16" spans="2:16" x14ac:dyDescent="0.2">
      <c r="B16" s="36"/>
      <c r="H16" s="29"/>
      <c r="I16" s="57"/>
      <c r="J16" s="30"/>
      <c r="K16" s="58" t="s">
        <v>280</v>
      </c>
      <c r="L16" s="58" t="s">
        <v>281</v>
      </c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8" t="s">
        <v>283</v>
      </c>
      <c r="L17" s="58" t="s">
        <v>284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8" t="s">
        <v>286</v>
      </c>
      <c r="L18" s="58" t="s">
        <v>287</v>
      </c>
    </row>
    <row r="19" spans="2:13" x14ac:dyDescent="0.2">
      <c r="B19" s="36"/>
      <c r="H19" s="29"/>
      <c r="I19" s="26"/>
      <c r="J19" s="6"/>
      <c r="K19" s="58" t="s">
        <v>288</v>
      </c>
      <c r="L19" s="58" t="s">
        <v>289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58" t="s">
        <v>290</v>
      </c>
      <c r="L20" s="58" t="s">
        <v>291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292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</row>
    <row r="23" spans="2:13" ht="15.75" x14ac:dyDescent="0.25">
      <c r="B23" s="60"/>
      <c r="C23" s="6"/>
      <c r="D23" s="6"/>
      <c r="E23" s="6" t="s">
        <v>293</v>
      </c>
      <c r="H23" s="61">
        <f>H15+H22</f>
        <v>0</v>
      </c>
      <c r="I23" s="62" t="s">
        <v>294</v>
      </c>
      <c r="J23" s="6"/>
      <c r="K23" s="59" t="s">
        <v>238</v>
      </c>
    </row>
    <row r="24" spans="2:13" x14ac:dyDescent="0.2">
      <c r="B24" s="60"/>
      <c r="C24" s="6"/>
      <c r="D24" s="6"/>
      <c r="E24" s="6"/>
      <c r="F24" s="6"/>
      <c r="H24" s="6"/>
      <c r="I24" s="63"/>
      <c r="J24" s="6"/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  <c r="K25" s="445" t="s">
        <v>17</v>
      </c>
      <c r="L25" s="445"/>
      <c r="M25" s="445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</row>
    <row r="27" spans="2:13" x14ac:dyDescent="0.2">
      <c r="B27" s="65"/>
      <c r="I27" s="66"/>
      <c r="K27" s="445" t="s">
        <v>23</v>
      </c>
      <c r="L27" s="445"/>
    </row>
    <row r="28" spans="2:13" x14ac:dyDescent="0.2">
      <c r="B28" s="67"/>
      <c r="C28" s="68"/>
      <c r="D28" s="68"/>
      <c r="E28" s="68"/>
      <c r="F28" s="68"/>
      <c r="G28" s="68"/>
      <c r="H28" s="68"/>
      <c r="I28" s="69"/>
    </row>
  </sheetData>
  <sheetProtection sheet="1" objects="1" scenarios="1"/>
  <mergeCells count="5">
    <mergeCell ref="C4:G4"/>
    <mergeCell ref="C5:G5"/>
    <mergeCell ref="B25:H25"/>
    <mergeCell ref="K27:L27"/>
    <mergeCell ref="K25:M25"/>
  </mergeCells>
  <hyperlinks>
    <hyperlink ref="K16" location="'Urakkatuntikirja TT1-1'!A1" display="TT1-1" xr:uid="{00000000-0004-0000-0600-000000000000}"/>
    <hyperlink ref="L16" location="'Urakkatuntikirja TT1-6'!A1" display="TT1-6" xr:uid="{00000000-0004-0000-0600-000001000000}"/>
    <hyperlink ref="K17" location="'Urakkatuntikirja TT1-2'!A1" display="TT1-2" xr:uid="{00000000-0004-0000-0600-000002000000}"/>
    <hyperlink ref="L17" location="'Urakkatuntikirja TT1-7'!A1" display="TT1-7" xr:uid="{00000000-0004-0000-0600-000003000000}"/>
    <hyperlink ref="K18" location="'Urakkatuntikirja TT1-3'!A1" display="TT1-3" xr:uid="{00000000-0004-0000-0600-000004000000}"/>
    <hyperlink ref="L18" location="'Urakkatuntikirja TT1-8'!A1" display="TT1-8" xr:uid="{00000000-0004-0000-0600-000005000000}"/>
    <hyperlink ref="K19" location="'Urakkatuntikirja TT1-4'!A1" display="TT1-4" xr:uid="{00000000-0004-0000-0600-000006000000}"/>
    <hyperlink ref="L19" location="'Urakkatuntikirja TT1-9'!A1" display="TT1-9" xr:uid="{00000000-0004-0000-0600-000007000000}"/>
    <hyperlink ref="K20" location="'Urakkatuntikirja TT1-5'!A1" display="TT1-5" xr:uid="{00000000-0004-0000-0600-000008000000}"/>
    <hyperlink ref="L20" location="'Urakkatuntikirja TT1-10'!A1" display="TT1-10" xr:uid="{00000000-0004-0000-0600-000009000000}"/>
    <hyperlink ref="K21" location="'Urakka TT 1 yhteensä'!A1" display="TT 1 yhteensä" xr:uid="{00000000-0004-0000-0600-00000A000000}"/>
    <hyperlink ref="K23" location="Etusivu!A1" display="Etusivulle" xr:uid="{00000000-0004-0000-0600-00000B000000}"/>
    <hyperlink ref="K25" r:id="rId1" location="Urakanjakotaulukko!A1" xr:uid="{00000000-0004-0000-0600-00000C000000}"/>
    <hyperlink ref="K27" r:id="rId2" location="'Tilinauha%20TT1'!A1" xr:uid="{00000000-0004-0000-0600-00000D000000}"/>
    <hyperlink ref="K25:M25" location="Urakanjakotaulukko!A1" display="Urakanjakotaulukko" xr:uid="{00000000-0004-0000-0600-00000E000000}"/>
    <hyperlink ref="K27:L27" location="'Tilinauha TT1'!A1" display="Tilinauha TT1" xr:uid="{00000000-0004-0000-0600-00000F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8"/>
  <dimension ref="B2:P28"/>
  <sheetViews>
    <sheetView workbookViewId="0">
      <selection activeCell="K16" sqref="K16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6"/>
      <c r="K2" s="7" t="s">
        <v>252</v>
      </c>
      <c r="L2" s="8"/>
      <c r="M2" s="8"/>
      <c r="N2" s="8"/>
      <c r="O2" s="8"/>
      <c r="P2" s="9"/>
    </row>
    <row r="3" spans="2:16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3</v>
      </c>
      <c r="J3" s="6"/>
      <c r="K3" s="15" t="s">
        <v>254</v>
      </c>
      <c r="L3" s="16"/>
      <c r="M3" s="16"/>
      <c r="N3" s="16"/>
      <c r="O3" s="16"/>
      <c r="P3" s="17"/>
    </row>
    <row r="4" spans="2:16" ht="15.75" x14ac:dyDescent="0.25">
      <c r="B4" s="18" t="s">
        <v>243</v>
      </c>
      <c r="C4" s="443"/>
      <c r="D4" s="443"/>
      <c r="E4" s="443"/>
      <c r="F4" s="443"/>
      <c r="G4" s="443"/>
      <c r="H4" s="19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21" t="s">
        <v>257</v>
      </c>
      <c r="C5" s="443"/>
      <c r="D5" s="443"/>
      <c r="E5" s="443"/>
      <c r="F5" s="443"/>
      <c r="G5" s="443"/>
      <c r="H5" s="22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2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1</v>
      </c>
      <c r="D7" s="29"/>
      <c r="E7" s="29"/>
      <c r="F7" s="29"/>
      <c r="G7" s="29"/>
      <c r="H7" s="30"/>
      <c r="I7" s="31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32"/>
      <c r="C8" s="33"/>
      <c r="D8" s="34"/>
      <c r="E8" s="34"/>
      <c r="F8" s="34"/>
      <c r="G8" s="34"/>
      <c r="H8" s="35"/>
      <c r="I8" s="31"/>
      <c r="J8" s="6"/>
      <c r="K8" s="15" t="s">
        <v>263</v>
      </c>
      <c r="L8" s="16"/>
      <c r="M8" s="16"/>
      <c r="N8" s="16"/>
      <c r="O8" s="16"/>
      <c r="P8" s="17"/>
    </row>
    <row r="9" spans="2:16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6"/>
      <c r="K9" s="15" t="s">
        <v>271</v>
      </c>
      <c r="L9" s="16"/>
      <c r="M9" s="16"/>
      <c r="N9" s="16"/>
      <c r="O9" s="16"/>
      <c r="P9" s="17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36"/>
      <c r="H12" s="29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49" t="s">
        <v>279</v>
      </c>
    </row>
    <row r="16" spans="2:16" x14ac:dyDescent="0.2">
      <c r="B16" s="36"/>
      <c r="H16" s="29"/>
      <c r="I16" s="57"/>
      <c r="J16" s="6"/>
      <c r="K16" s="58" t="s">
        <v>280</v>
      </c>
      <c r="L16" s="58" t="s">
        <v>281</v>
      </c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58" t="s">
        <v>283</v>
      </c>
      <c r="L17" s="58" t="s">
        <v>284</v>
      </c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58" t="s">
        <v>286</v>
      </c>
      <c r="L18" s="58" t="s">
        <v>287</v>
      </c>
    </row>
    <row r="19" spans="2:13" x14ac:dyDescent="0.2">
      <c r="B19" s="36"/>
      <c r="H19" s="29"/>
      <c r="I19" s="26"/>
      <c r="J19" s="6"/>
      <c r="K19" s="58" t="s">
        <v>288</v>
      </c>
      <c r="L19" s="58" t="s">
        <v>289</v>
      </c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30"/>
      <c r="K20" s="58" t="s">
        <v>290</v>
      </c>
      <c r="L20" s="58" t="s">
        <v>291</v>
      </c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59" t="s">
        <v>292</v>
      </c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</row>
    <row r="23" spans="2:13" ht="15.75" x14ac:dyDescent="0.25">
      <c r="B23" s="10"/>
      <c r="C23" s="30"/>
      <c r="D23" s="30"/>
      <c r="E23" s="30" t="s">
        <v>293</v>
      </c>
      <c r="F23" s="29"/>
      <c r="G23" s="29"/>
      <c r="H23" s="61">
        <f>H15+H22</f>
        <v>0</v>
      </c>
      <c r="I23" s="31" t="s">
        <v>294</v>
      </c>
      <c r="J23" s="6"/>
      <c r="K23" s="59" t="s">
        <v>238</v>
      </c>
    </row>
    <row r="24" spans="2:13" x14ac:dyDescent="0.2">
      <c r="B24" s="60"/>
      <c r="C24" s="6"/>
      <c r="D24" s="6"/>
      <c r="E24" s="6"/>
      <c r="F24" s="6"/>
      <c r="H24" s="6"/>
      <c r="I24" s="63"/>
      <c r="J24" s="6"/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  <c r="K25" s="445" t="s">
        <v>17</v>
      </c>
      <c r="L25" s="445"/>
      <c r="M25" s="445"/>
    </row>
    <row r="26" spans="2:13" x14ac:dyDescent="0.2">
      <c r="B26" s="60" t="s">
        <v>296</v>
      </c>
      <c r="C26" s="6"/>
      <c r="D26" s="6"/>
      <c r="E26" s="6"/>
      <c r="F26" s="6"/>
      <c r="G26" s="6"/>
      <c r="H26" s="6"/>
      <c r="I26" s="62"/>
      <c r="J26" s="6"/>
    </row>
    <row r="27" spans="2:13" x14ac:dyDescent="0.2">
      <c r="B27" s="65"/>
      <c r="I27" s="66"/>
      <c r="K27" s="445" t="s">
        <v>23</v>
      </c>
      <c r="L27" s="445"/>
    </row>
    <row r="28" spans="2:13" x14ac:dyDescent="0.2">
      <c r="B28" s="67"/>
      <c r="C28" s="68"/>
      <c r="D28" s="68"/>
      <c r="E28" s="68"/>
      <c r="F28" s="68"/>
      <c r="G28" s="68"/>
      <c r="H28" s="68"/>
      <c r="I28" s="69"/>
    </row>
  </sheetData>
  <sheetProtection sheet="1" objects="1" scenarios="1"/>
  <mergeCells count="5">
    <mergeCell ref="C4:G4"/>
    <mergeCell ref="C5:G5"/>
    <mergeCell ref="B25:H25"/>
    <mergeCell ref="K27:L27"/>
    <mergeCell ref="K25:M25"/>
  </mergeCells>
  <hyperlinks>
    <hyperlink ref="K16" location="'Urakkatuntikirja TT1-1'!A1" display="TT1-1" xr:uid="{00000000-0004-0000-0700-000000000000}"/>
    <hyperlink ref="L16" location="'Urakkatuntikirja TT1-6'!A1" display="TT1-6" xr:uid="{00000000-0004-0000-0700-000001000000}"/>
    <hyperlink ref="K17" location="'Urakkatuntikirja TT1-2'!A1" display="TT1-2" xr:uid="{00000000-0004-0000-0700-000002000000}"/>
    <hyperlink ref="L17" location="'Urakkatuntikirja TT1-7'!A1" display="TT1-7" xr:uid="{00000000-0004-0000-0700-000003000000}"/>
    <hyperlink ref="K18" location="'Urakkatuntikirja TT1-3'!A1" display="TT1-3" xr:uid="{00000000-0004-0000-0700-000004000000}"/>
    <hyperlink ref="L18" location="'Urakkatuntikirja TT1-8'!A1" display="TT1-8" xr:uid="{00000000-0004-0000-0700-000005000000}"/>
    <hyperlink ref="K19" location="'Urakkatuntikirja TT1-4'!A1" display="TT1-4" xr:uid="{00000000-0004-0000-0700-000006000000}"/>
    <hyperlink ref="L19" location="'Urakkatuntikirja TT1-9'!A1" display="TT1-9" xr:uid="{00000000-0004-0000-0700-000007000000}"/>
    <hyperlink ref="K20" location="'Urakkatuntikirja TT1-5'!A1" display="TT1-5" xr:uid="{00000000-0004-0000-0700-000008000000}"/>
    <hyperlink ref="L20" location="'Urakkatuntikirja TT1-10'!A1" display="TT1-10" xr:uid="{00000000-0004-0000-0700-000009000000}"/>
    <hyperlink ref="K21" location="'Urakka TT 1 yhteensä'!A1" display="TT 1 yhteensä" xr:uid="{00000000-0004-0000-0700-00000A000000}"/>
    <hyperlink ref="K23" location="Etusivu!A1" display="Etusivulle" xr:uid="{00000000-0004-0000-0700-00000B000000}"/>
    <hyperlink ref="K25" r:id="rId1" location="Urakanjakotaulukko!A1" xr:uid="{00000000-0004-0000-0700-00000C000000}"/>
    <hyperlink ref="K27" r:id="rId2" location="'Tilinauha%20TT1'!A1" xr:uid="{00000000-0004-0000-0700-00000D000000}"/>
    <hyperlink ref="K25:M25" location="Urakanjakotaulukko!A1" display="Urakanjakotaulukko" xr:uid="{00000000-0004-0000-0700-00000E000000}"/>
    <hyperlink ref="K27:L27" location="'Tilinauha TT1'!A1" display="Tilinauha TT1" xr:uid="{00000000-0004-0000-0700-00000F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16"/>
  <dimension ref="A1:L41"/>
  <sheetViews>
    <sheetView workbookViewId="0"/>
  </sheetViews>
  <sheetFormatPr defaultColWidth="9.140625" defaultRowHeight="15" x14ac:dyDescent="0.2"/>
  <cols>
    <col min="1" max="1" width="21.7109375" style="1" customWidth="1"/>
    <col min="2" max="2" width="9.5703125" style="1" customWidth="1"/>
    <col min="3" max="3" width="10.5703125" style="1" customWidth="1"/>
    <col min="4" max="4" width="9.140625" style="1"/>
    <col min="5" max="5" width="8.28515625" style="1" customWidth="1"/>
    <col min="6" max="6" width="10" style="1" customWidth="1"/>
    <col min="7" max="7" width="9.140625" style="1"/>
    <col min="8" max="8" width="8.7109375" style="1" customWidth="1"/>
    <col min="9" max="9" width="8.85546875" style="1" customWidth="1"/>
    <col min="10" max="10" width="8.5703125" style="1" customWidth="1"/>
    <col min="11" max="11" width="9.85546875" style="1" customWidth="1"/>
    <col min="12" max="12" width="12.140625" style="1" customWidth="1"/>
    <col min="13" max="16384" width="9.140625" style="1"/>
  </cols>
  <sheetData>
    <row r="1" spans="1:12" s="29" customFormat="1" x14ac:dyDescent="0.2"/>
    <row r="2" spans="1:12" s="29" customFormat="1" ht="15.75" x14ac:dyDescent="0.2">
      <c r="A2" s="30"/>
      <c r="B2" s="229" t="s">
        <v>297</v>
      </c>
      <c r="C2" s="229"/>
      <c r="D2" s="229"/>
      <c r="E2" s="229"/>
      <c r="F2" s="229"/>
      <c r="G2" s="13"/>
      <c r="H2" s="13"/>
      <c r="I2" s="30"/>
      <c r="J2" s="30"/>
      <c r="K2" s="30"/>
      <c r="L2" s="30"/>
    </row>
    <row r="3" spans="1:12" s="29" customFormat="1" ht="15.75" x14ac:dyDescent="0.25">
      <c r="A3" s="30"/>
      <c r="B3" s="13"/>
      <c r="C3" s="12"/>
      <c r="D3" s="13"/>
      <c r="E3" s="13"/>
      <c r="F3" s="13"/>
      <c r="G3" s="13"/>
      <c r="H3" s="12"/>
      <c r="I3" s="30"/>
      <c r="J3" s="30"/>
      <c r="K3" s="30"/>
      <c r="L3" s="30"/>
    </row>
    <row r="4" spans="1:12" s="29" customFormat="1" x14ac:dyDescent="0.2">
      <c r="A4" s="13"/>
      <c r="B4" s="30"/>
      <c r="G4" s="30"/>
      <c r="H4" s="76"/>
      <c r="I4" s="30"/>
      <c r="J4" s="30"/>
      <c r="K4" s="30"/>
      <c r="L4" s="30"/>
    </row>
    <row r="5" spans="1:12" s="29" customFormat="1" ht="15.75" x14ac:dyDescent="0.25">
      <c r="A5" s="74" t="s">
        <v>245</v>
      </c>
      <c r="B5" s="75">
        <f>'Urakkatuntikirja TT1-1'!D6</f>
        <v>0</v>
      </c>
      <c r="C5" s="106"/>
      <c r="D5" s="106"/>
      <c r="E5" s="106"/>
      <c r="F5" s="106"/>
      <c r="G5" s="76"/>
      <c r="H5" s="107"/>
      <c r="I5" s="30"/>
      <c r="J5" s="30"/>
      <c r="K5" s="30"/>
      <c r="L5" s="30"/>
    </row>
    <row r="6" spans="1:12" s="29" customFormat="1" ht="15.75" x14ac:dyDescent="0.25">
      <c r="A6" s="12" t="s">
        <v>261</v>
      </c>
      <c r="B6" s="78">
        <v>1</v>
      </c>
      <c r="G6" s="30"/>
      <c r="H6" s="13"/>
      <c r="I6" s="30"/>
      <c r="J6" s="30"/>
      <c r="K6" s="30"/>
      <c r="L6" s="30"/>
    </row>
    <row r="7" spans="1:12" s="29" customFormat="1" x14ac:dyDescent="0.2">
      <c r="A7" s="13"/>
      <c r="B7" s="30"/>
      <c r="G7" s="30"/>
      <c r="H7" s="13"/>
      <c r="I7" s="30"/>
      <c r="J7" s="30"/>
      <c r="K7" s="30"/>
      <c r="L7" s="30"/>
    </row>
    <row r="8" spans="1:12" s="230" customFormat="1" ht="15.75" x14ac:dyDescent="0.25">
      <c r="A8" s="79" t="s">
        <v>298</v>
      </c>
      <c r="B8" s="80" t="s">
        <v>299</v>
      </c>
      <c r="C8" s="80" t="s">
        <v>300</v>
      </c>
      <c r="D8" s="80">
        <v>3</v>
      </c>
      <c r="E8" s="80">
        <v>4</v>
      </c>
      <c r="F8" s="80">
        <v>5</v>
      </c>
      <c r="G8" s="80">
        <v>6</v>
      </c>
      <c r="H8" s="80">
        <v>7</v>
      </c>
      <c r="I8" s="80">
        <v>8</v>
      </c>
      <c r="J8" s="80">
        <v>9</v>
      </c>
      <c r="K8" s="80">
        <v>10</v>
      </c>
      <c r="L8" s="80" t="s">
        <v>301</v>
      </c>
    </row>
    <row r="9" spans="1:12" s="169" customFormat="1" ht="15.75" x14ac:dyDescent="0.25">
      <c r="A9" s="12" t="s">
        <v>302</v>
      </c>
      <c r="B9" s="81">
        <f>'Urakkatuntikirja TT1-1'!I10+'Urakkatuntikirja TT1-1'!I17</f>
        <v>0</v>
      </c>
      <c r="C9" s="81">
        <f>'Urakkatuntikirja TT1-2'!H10+'Urakkatuntikirja TT1-2'!H17</f>
        <v>0</v>
      </c>
      <c r="D9" s="81">
        <f>'Urakkatuntikirja TT1-3'!H10+'Urakkatuntikirja TT1-3'!H17</f>
        <v>0</v>
      </c>
      <c r="E9" s="81" t="e">
        <f>#REF!+#REF!</f>
        <v>#REF!</v>
      </c>
      <c r="F9" s="81" t="e">
        <f>#REF!+#REF!</f>
        <v>#REF!</v>
      </c>
      <c r="G9" s="81" t="e">
        <f>#REF!+#REF!</f>
        <v>#REF!</v>
      </c>
      <c r="H9" s="81" t="e">
        <f>#REF!+#REF!</f>
        <v>#REF!</v>
      </c>
      <c r="I9" s="82" t="e">
        <f>#REF!+#REF!</f>
        <v>#REF!</v>
      </c>
      <c r="J9" s="82" t="e">
        <f>#REF!+#REF!</f>
        <v>#REF!</v>
      </c>
      <c r="K9" s="82" t="e">
        <f>#REF!+#REF!</f>
        <v>#REF!</v>
      </c>
      <c r="L9" s="83" t="e">
        <f>SUM(B9:K9)</f>
        <v>#REF!</v>
      </c>
    </row>
    <row r="10" spans="1:12" s="169" customFormat="1" ht="15.75" x14ac:dyDescent="0.25">
      <c r="A10" s="12" t="s">
        <v>303</v>
      </c>
      <c r="B10" s="84">
        <f>'Urakkatuntikirja TT1-1'!I11+'Urakkatuntikirja TT1-1'!I18</f>
        <v>0</v>
      </c>
      <c r="C10" s="84">
        <f>'Urakkatuntikirja TT1-2'!H11+'Urakkatuntikirja TT1-2'!H18</f>
        <v>0</v>
      </c>
      <c r="D10" s="84">
        <f>'Urakkatuntikirja TT1-3'!H11+'Urakkatuntikirja TT1-3'!H18</f>
        <v>0</v>
      </c>
      <c r="E10" s="84" t="e">
        <f>#REF!+#REF!</f>
        <v>#REF!</v>
      </c>
      <c r="F10" s="84" t="e">
        <f>#REF!+#REF!</f>
        <v>#REF!</v>
      </c>
      <c r="G10" s="84" t="e">
        <f>#REF!+#REF!</f>
        <v>#REF!</v>
      </c>
      <c r="H10" s="84" t="e">
        <f>#REF!+#REF!</f>
        <v>#REF!</v>
      </c>
      <c r="I10" s="84" t="e">
        <f>#REF!+#REF!</f>
        <v>#REF!</v>
      </c>
      <c r="J10" s="84" t="e">
        <f>#REF!+#REF!</f>
        <v>#REF!</v>
      </c>
      <c r="K10" s="84" t="e">
        <f>#REF!+#REF!</f>
        <v>#REF!</v>
      </c>
      <c r="L10" s="83" t="e">
        <f>SUM(B10:K10)</f>
        <v>#REF!</v>
      </c>
    </row>
    <row r="11" spans="1:12" s="169" customFormat="1" ht="15.75" x14ac:dyDescent="0.25">
      <c r="A11" s="12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3"/>
    </row>
    <row r="12" spans="1:12" s="29" customFormat="1" x14ac:dyDescent="0.2">
      <c r="A12" s="30" t="s">
        <v>304</v>
      </c>
      <c r="B12" s="81">
        <f>'Urakkatuntikirja TT1-1'!I13+'Urakkatuntikirja TT1-1'!I20</f>
        <v>0</v>
      </c>
      <c r="C12" s="81">
        <f>'Urakkatuntikirja TT1-2'!H13+'Urakkatuntikirja TT1-2'!H20</f>
        <v>0</v>
      </c>
      <c r="D12" s="81">
        <f>'Urakkatuntikirja TT1-3'!H13+'Urakkatuntikirja TT1-3'!H20</f>
        <v>0</v>
      </c>
      <c r="E12" s="81" t="e">
        <f>#REF!+#REF!</f>
        <v>#REF!</v>
      </c>
      <c r="F12" s="81" t="e">
        <f>#REF!+#REF!</f>
        <v>#REF!</v>
      </c>
      <c r="G12" s="81" t="e">
        <f>#REF!+#REF!</f>
        <v>#REF!</v>
      </c>
      <c r="H12" s="81" t="e">
        <f>#REF!+#REF!</f>
        <v>#REF!</v>
      </c>
      <c r="I12" s="81" t="e">
        <f>#REF!+#REF!</f>
        <v>#REF!</v>
      </c>
      <c r="J12" s="81" t="e">
        <f>#REF!+#REF!</f>
        <v>#REF!</v>
      </c>
      <c r="K12" s="81" t="e">
        <f>#REF!+#REF!</f>
        <v>#REF!</v>
      </c>
      <c r="L12" s="85" t="e">
        <f t="shared" ref="L12:L19" si="0">SUM(B12:K12)</f>
        <v>#REF!</v>
      </c>
    </row>
    <row r="13" spans="1:12" s="29" customFormat="1" x14ac:dyDescent="0.2">
      <c r="A13" s="35" t="s">
        <v>277</v>
      </c>
      <c r="B13" s="86">
        <f>'Urakkatuntikirja TT1-1'!I14+'Urakkatuntikirja TT1-1'!I21</f>
        <v>0</v>
      </c>
      <c r="C13" s="86">
        <f>'Urakkatuntikirja TT1-2'!H14+'Urakkatuntikirja TT1-2'!H21</f>
        <v>0</v>
      </c>
      <c r="D13" s="86">
        <f>'Urakkatuntikirja TT1-3'!H14+'Urakkatuntikirja TT1-3'!H21</f>
        <v>0</v>
      </c>
      <c r="E13" s="86" t="e">
        <f>#REF!+#REF!</f>
        <v>#REF!</v>
      </c>
      <c r="F13" s="86" t="e">
        <f>#REF!+#REF!</f>
        <v>#REF!</v>
      </c>
      <c r="G13" s="87" t="e">
        <f>#REF!+#REF!</f>
        <v>#REF!</v>
      </c>
      <c r="H13" s="86" t="e">
        <f>#REF!+#REF!</f>
        <v>#REF!</v>
      </c>
      <c r="I13" s="86" t="e">
        <f>#REF!+#REF!</f>
        <v>#REF!</v>
      </c>
      <c r="J13" s="86" t="e">
        <f>#REF!+#REF!</f>
        <v>#REF!</v>
      </c>
      <c r="K13" s="86" t="e">
        <f>#REF!+#REF!</f>
        <v>#REF!</v>
      </c>
      <c r="L13" s="88" t="e">
        <f t="shared" si="0"/>
        <v>#REF!</v>
      </c>
    </row>
    <row r="14" spans="1:12" s="29" customFormat="1" x14ac:dyDescent="0.2">
      <c r="A14" s="30" t="s">
        <v>305</v>
      </c>
      <c r="B14" s="81">
        <f>B10+(1.5*B12)+(2*B13)+B9</f>
        <v>0</v>
      </c>
      <c r="C14" s="81">
        <f t="shared" ref="C14:K14" si="1">C10+(1.5*C12)+(2*C13)+C9</f>
        <v>0</v>
      </c>
      <c r="D14" s="81">
        <f t="shared" si="1"/>
        <v>0</v>
      </c>
      <c r="E14" s="81" t="e">
        <f t="shared" si="1"/>
        <v>#REF!</v>
      </c>
      <c r="F14" s="81" t="e">
        <f t="shared" si="1"/>
        <v>#REF!</v>
      </c>
      <c r="G14" s="81" t="e">
        <f t="shared" si="1"/>
        <v>#REF!</v>
      </c>
      <c r="H14" s="81" t="e">
        <f t="shared" si="1"/>
        <v>#REF!</v>
      </c>
      <c r="I14" s="81" t="e">
        <f t="shared" si="1"/>
        <v>#REF!</v>
      </c>
      <c r="J14" s="81" t="e">
        <f t="shared" si="1"/>
        <v>#REF!</v>
      </c>
      <c r="K14" s="81" t="e">
        <f t="shared" si="1"/>
        <v>#REF!</v>
      </c>
      <c r="L14" s="85" t="e">
        <f>SUM(B14:K14)</f>
        <v>#REF!</v>
      </c>
    </row>
    <row r="15" spans="1:12" s="29" customFormat="1" x14ac:dyDescent="0.2">
      <c r="A15" s="30"/>
      <c r="B15" s="81"/>
      <c r="C15" s="81"/>
      <c r="D15" s="81"/>
      <c r="E15" s="81"/>
      <c r="F15" s="81"/>
      <c r="G15" s="89"/>
      <c r="H15" s="81"/>
      <c r="I15" s="85"/>
      <c r="J15" s="85"/>
      <c r="K15" s="85"/>
      <c r="L15" s="85"/>
    </row>
    <row r="16" spans="1:12" s="29" customFormat="1" x14ac:dyDescent="0.2">
      <c r="A16" s="30" t="s">
        <v>306</v>
      </c>
      <c r="B16" s="90">
        <f>'Omat tiedot TT1'!$E$11</f>
        <v>0</v>
      </c>
      <c r="C16" s="90">
        <f>'Omat tiedot TT1'!$E$11</f>
        <v>0</v>
      </c>
      <c r="D16" s="90">
        <f>'Omat tiedot TT1'!$E$11</f>
        <v>0</v>
      </c>
      <c r="E16" s="90">
        <f>'Omat tiedot TT1'!$E$11</f>
        <v>0</v>
      </c>
      <c r="F16" s="90">
        <f>'Omat tiedot TT1'!$E$11</f>
        <v>0</v>
      </c>
      <c r="G16" s="90">
        <f>'Omat tiedot TT1'!$E$11</f>
        <v>0</v>
      </c>
      <c r="H16" s="90">
        <f>'Omat tiedot TT1'!$E$11</f>
        <v>0</v>
      </c>
      <c r="I16" s="90">
        <f>'Omat tiedot TT1'!$E$11</f>
        <v>0</v>
      </c>
      <c r="J16" s="90">
        <f>'Omat tiedot TT1'!$E$11</f>
        <v>0</v>
      </c>
      <c r="K16" s="90">
        <f>'Omat tiedot TT1'!$E$11</f>
        <v>0</v>
      </c>
      <c r="L16" s="83"/>
    </row>
    <row r="17" spans="1:12" s="29" customFormat="1" x14ac:dyDescent="0.2">
      <c r="A17" s="30" t="s">
        <v>307</v>
      </c>
      <c r="B17" s="90">
        <f>'Omat tiedot TT1'!$E$9</f>
        <v>0</v>
      </c>
      <c r="C17" s="90">
        <f>'Omat tiedot TT1'!$E$9</f>
        <v>0</v>
      </c>
      <c r="D17" s="90">
        <f>'Omat tiedot TT1'!$E$9</f>
        <v>0</v>
      </c>
      <c r="E17" s="90">
        <f>'Omat tiedot TT1'!$E$9</f>
        <v>0</v>
      </c>
      <c r="F17" s="90">
        <f>'Omat tiedot TT1'!$E$9</f>
        <v>0</v>
      </c>
      <c r="G17" s="90">
        <f>'Omat tiedot TT1'!$E$9</f>
        <v>0</v>
      </c>
      <c r="H17" s="90">
        <f>'Omat tiedot TT1'!$E$9</f>
        <v>0</v>
      </c>
      <c r="I17" s="90">
        <f>'Omat tiedot TT1'!$E$9</f>
        <v>0</v>
      </c>
      <c r="J17" s="90">
        <f>'Omat tiedot TT1'!$E$9</f>
        <v>0</v>
      </c>
      <c r="K17" s="90">
        <f>'Omat tiedot TT1'!$E$9</f>
        <v>0</v>
      </c>
      <c r="L17" s="83"/>
    </row>
    <row r="18" spans="1:12" s="29" customFormat="1" x14ac:dyDescent="0.2">
      <c r="A18" s="30" t="s">
        <v>308</v>
      </c>
      <c r="B18" s="81">
        <f>(B9*B16)+(B10*B17)+(B12*(1.5*B17))+(B13*(2*B17))</f>
        <v>0</v>
      </c>
      <c r="C18" s="81">
        <f t="shared" ref="C18:K18" si="2">(C9*C16)+(C10*C17)+(C12*(1.5*C17))+(C13*(2*C17))</f>
        <v>0</v>
      </c>
      <c r="D18" s="81">
        <f t="shared" si="2"/>
        <v>0</v>
      </c>
      <c r="E18" s="81" t="e">
        <f t="shared" si="2"/>
        <v>#REF!</v>
      </c>
      <c r="F18" s="81" t="e">
        <f t="shared" si="2"/>
        <v>#REF!</v>
      </c>
      <c r="G18" s="81" t="e">
        <f t="shared" si="2"/>
        <v>#REF!</v>
      </c>
      <c r="H18" s="81" t="e">
        <f t="shared" si="2"/>
        <v>#REF!</v>
      </c>
      <c r="I18" s="81" t="e">
        <f t="shared" si="2"/>
        <v>#REF!</v>
      </c>
      <c r="J18" s="81" t="e">
        <f t="shared" si="2"/>
        <v>#REF!</v>
      </c>
      <c r="K18" s="81" t="e">
        <f t="shared" si="2"/>
        <v>#REF!</v>
      </c>
      <c r="L18" s="85" t="e">
        <f t="shared" si="0"/>
        <v>#REF!</v>
      </c>
    </row>
    <row r="19" spans="1:12" s="29" customFormat="1" x14ac:dyDescent="0.2">
      <c r="A19" s="30" t="s">
        <v>309</v>
      </c>
      <c r="B19" s="86">
        <f>B16*B9</f>
        <v>0</v>
      </c>
      <c r="C19" s="86">
        <f>C9*$C$16</f>
        <v>0</v>
      </c>
      <c r="D19" s="86">
        <f t="shared" ref="D19:K19" si="3">D9*$C$16</f>
        <v>0</v>
      </c>
      <c r="E19" s="86" t="e">
        <f t="shared" si="3"/>
        <v>#REF!</v>
      </c>
      <c r="F19" s="86" t="e">
        <f t="shared" si="3"/>
        <v>#REF!</v>
      </c>
      <c r="G19" s="86" t="e">
        <f t="shared" si="3"/>
        <v>#REF!</v>
      </c>
      <c r="H19" s="86" t="e">
        <f t="shared" si="3"/>
        <v>#REF!</v>
      </c>
      <c r="I19" s="86" t="e">
        <f t="shared" si="3"/>
        <v>#REF!</v>
      </c>
      <c r="J19" s="86" t="e">
        <f t="shared" si="3"/>
        <v>#REF!</v>
      </c>
      <c r="K19" s="86" t="e">
        <f t="shared" si="3"/>
        <v>#REF!</v>
      </c>
      <c r="L19" s="88" t="e">
        <f t="shared" si="0"/>
        <v>#REF!</v>
      </c>
    </row>
    <row r="20" spans="1:12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6"/>
      <c r="B21" s="6"/>
      <c r="C21" s="6"/>
      <c r="D21" s="6"/>
      <c r="E21" s="6"/>
      <c r="G21" s="6"/>
      <c r="H21" s="97"/>
      <c r="I21" s="6"/>
      <c r="J21" s="6"/>
      <c r="K21" s="6"/>
      <c r="L21" s="6"/>
    </row>
    <row r="22" spans="1:12" x14ac:dyDescent="0.2">
      <c r="A22" s="6"/>
      <c r="B22" s="6"/>
      <c r="C22" s="6"/>
      <c r="D22" s="6"/>
      <c r="E22" s="6"/>
      <c r="G22" s="6"/>
      <c r="H22" s="97"/>
      <c r="I22" s="6"/>
      <c r="J22" s="6"/>
      <c r="K22" s="6"/>
      <c r="L22" s="6"/>
    </row>
    <row r="23" spans="1:12" ht="18" customHeight="1" x14ac:dyDescent="0.2">
      <c r="A23" s="6" t="s">
        <v>296</v>
      </c>
      <c r="C23" s="98"/>
      <c r="D23" s="98"/>
      <c r="E23" s="98"/>
      <c r="F23" s="98"/>
      <c r="G23" s="98"/>
      <c r="I23" s="6" t="s">
        <v>295</v>
      </c>
      <c r="J23" s="6"/>
      <c r="K23" s="6"/>
      <c r="L23" s="6"/>
    </row>
    <row r="24" spans="1:12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15.75" x14ac:dyDescent="0.25">
      <c r="B25" s="99"/>
    </row>
    <row r="27" spans="1:12" s="29" customFormat="1" ht="15.75" x14ac:dyDescent="0.25">
      <c r="B27" s="231"/>
    </row>
    <row r="28" spans="1:12" s="29" customFormat="1" ht="15.75" x14ac:dyDescent="0.25">
      <c r="B28" s="221" t="s">
        <v>252</v>
      </c>
      <c r="C28" s="222"/>
      <c r="D28" s="222"/>
      <c r="E28" s="222"/>
      <c r="F28" s="222"/>
      <c r="G28" s="223"/>
      <c r="I28" s="198" t="s">
        <v>279</v>
      </c>
    </row>
    <row r="29" spans="1:12" s="29" customFormat="1" ht="15.75" x14ac:dyDescent="0.25">
      <c r="B29" s="224" t="s">
        <v>254</v>
      </c>
      <c r="C29" s="225"/>
      <c r="D29" s="225"/>
      <c r="E29" s="225"/>
      <c r="F29" s="225"/>
      <c r="G29" s="226"/>
    </row>
    <row r="30" spans="1:12" s="29" customFormat="1" ht="15.75" x14ac:dyDescent="0.25">
      <c r="B30" s="224" t="s">
        <v>256</v>
      </c>
      <c r="C30" s="225"/>
      <c r="D30" s="225"/>
      <c r="E30" s="225"/>
      <c r="F30" s="225"/>
      <c r="G30" s="226"/>
      <c r="I30" s="228" t="s">
        <v>280</v>
      </c>
      <c r="J30" s="228" t="s">
        <v>281</v>
      </c>
    </row>
    <row r="31" spans="1:12" s="29" customFormat="1" ht="15.75" x14ac:dyDescent="0.25">
      <c r="B31" s="224" t="s">
        <v>259</v>
      </c>
      <c r="C31" s="225"/>
      <c r="D31" s="225"/>
      <c r="E31" s="225"/>
      <c r="F31" s="225"/>
      <c r="G31" s="226"/>
      <c r="I31" s="228" t="s">
        <v>283</v>
      </c>
      <c r="J31" s="228" t="s">
        <v>284</v>
      </c>
    </row>
    <row r="32" spans="1:12" s="29" customFormat="1" ht="15.75" x14ac:dyDescent="0.25">
      <c r="B32" s="224" t="s">
        <v>260</v>
      </c>
      <c r="C32" s="225"/>
      <c r="D32" s="225"/>
      <c r="E32" s="225"/>
      <c r="F32" s="225"/>
      <c r="G32" s="226"/>
      <c r="I32" s="228" t="s">
        <v>286</v>
      </c>
      <c r="J32" s="228" t="s">
        <v>287</v>
      </c>
    </row>
    <row r="33" spans="2:11" s="29" customFormat="1" ht="15.75" x14ac:dyDescent="0.25">
      <c r="B33" s="224" t="s">
        <v>262</v>
      </c>
      <c r="C33" s="225"/>
      <c r="D33" s="225"/>
      <c r="E33" s="225"/>
      <c r="F33" s="225"/>
      <c r="G33" s="232"/>
      <c r="H33" s="169"/>
      <c r="I33" s="228" t="s">
        <v>288</v>
      </c>
      <c r="J33" s="228" t="s">
        <v>289</v>
      </c>
    </row>
    <row r="34" spans="2:11" s="29" customFormat="1" ht="15.75" x14ac:dyDescent="0.25">
      <c r="B34" s="224" t="s">
        <v>263</v>
      </c>
      <c r="C34" s="225"/>
      <c r="D34" s="225"/>
      <c r="E34" s="225"/>
      <c r="F34" s="225"/>
      <c r="G34" s="226"/>
      <c r="I34" s="228" t="s">
        <v>290</v>
      </c>
      <c r="J34" s="228" t="s">
        <v>291</v>
      </c>
    </row>
    <row r="35" spans="2:11" s="29" customFormat="1" ht="15.75" x14ac:dyDescent="0.25">
      <c r="B35" s="224" t="s">
        <v>271</v>
      </c>
      <c r="C35" s="225"/>
      <c r="D35" s="225"/>
      <c r="E35" s="225"/>
      <c r="F35" s="225"/>
      <c r="G35" s="226"/>
      <c r="I35" s="201" t="s">
        <v>292</v>
      </c>
    </row>
    <row r="36" spans="2:11" s="29" customFormat="1" ht="15.75" x14ac:dyDescent="0.25">
      <c r="B36" s="224" t="s">
        <v>273</v>
      </c>
      <c r="C36" s="225"/>
      <c r="D36" s="225"/>
      <c r="E36" s="225"/>
      <c r="F36" s="225"/>
      <c r="G36" s="226"/>
    </row>
    <row r="37" spans="2:11" s="29" customFormat="1" ht="15.75" x14ac:dyDescent="0.25">
      <c r="B37" s="233" t="s">
        <v>275</v>
      </c>
      <c r="C37" s="234"/>
      <c r="D37" s="234"/>
      <c r="E37" s="234"/>
      <c r="F37" s="234"/>
      <c r="G37" s="235"/>
      <c r="I37" s="201" t="s">
        <v>238</v>
      </c>
    </row>
    <row r="38" spans="2:11" s="29" customFormat="1" ht="15.75" x14ac:dyDescent="0.25">
      <c r="C38" s="198"/>
    </row>
    <row r="39" spans="2:11" s="29" customFormat="1" x14ac:dyDescent="0.2">
      <c r="I39" s="434" t="s">
        <v>17</v>
      </c>
      <c r="J39" s="434"/>
      <c r="K39" s="434"/>
    </row>
    <row r="40" spans="2:11" s="29" customFormat="1" x14ac:dyDescent="0.2"/>
    <row r="41" spans="2:11" s="29" customFormat="1" x14ac:dyDescent="0.2">
      <c r="I41" s="434" t="s">
        <v>23</v>
      </c>
      <c r="J41" s="434"/>
    </row>
  </sheetData>
  <sheetProtection password="A274" sheet="1"/>
  <mergeCells count="2">
    <mergeCell ref="I39:K39"/>
    <mergeCell ref="I41:J41"/>
  </mergeCells>
  <hyperlinks>
    <hyperlink ref="I30" location="'Urakkatuntikirja TT1-1'!A1" display="TT1-1" xr:uid="{00000000-0004-0000-0F00-000000000000}"/>
    <hyperlink ref="J30" location="'Urakkatuntikirja TT1-6'!A1" display="TT1-6" xr:uid="{00000000-0004-0000-0F00-000001000000}"/>
    <hyperlink ref="I31" location="'Urakkatuntikirja TT1-2'!A1" display="TT1-2" xr:uid="{00000000-0004-0000-0F00-000002000000}"/>
    <hyperlink ref="J31" location="'Urakkatuntikirja TT1-7'!A1" display="TT1-7" xr:uid="{00000000-0004-0000-0F00-000003000000}"/>
    <hyperlink ref="I32" location="'Urakkatuntikirja TT1-3'!A1" display="TT1-3" xr:uid="{00000000-0004-0000-0F00-000004000000}"/>
    <hyperlink ref="J32" location="'Urakkatuntikirja TT1-8'!A1" display="TT1-8" xr:uid="{00000000-0004-0000-0F00-000005000000}"/>
    <hyperlink ref="I33" location="'Urakkatuntikirja TT1-4'!A1" display="TT1-4" xr:uid="{00000000-0004-0000-0F00-000006000000}"/>
    <hyperlink ref="J33" location="'Urakkatuntikirja TT1-9'!A1" display="TT1-9" xr:uid="{00000000-0004-0000-0F00-000007000000}"/>
    <hyperlink ref="I34" location="'Urakkatuntikirja TT1-5'!A1" display="TT1-5" xr:uid="{00000000-0004-0000-0F00-000008000000}"/>
    <hyperlink ref="J34" location="'Urakkatuntikirja TT1-10'!A1" display="TT1-10" xr:uid="{00000000-0004-0000-0F00-000009000000}"/>
    <hyperlink ref="I35" location="'Urakka TT 1 yhteensä'!A1" display="TT 1 yhteensä" xr:uid="{00000000-0004-0000-0F00-00000A000000}"/>
    <hyperlink ref="I37" location="Etusivu!A1" display="Etusivulle" xr:uid="{00000000-0004-0000-0F00-00000B000000}"/>
    <hyperlink ref="I39" r:id="rId1" location="Urakanjakotaulukko!A1" xr:uid="{00000000-0004-0000-0F00-00000C000000}"/>
    <hyperlink ref="I41" r:id="rId2" location="'Tilinauha%20TT1'!A1" xr:uid="{00000000-0004-0000-0F00-00000D000000}"/>
    <hyperlink ref="I39:K39" location="Urakanjakotaulukko!A1" display="Urakanjakotaulukko" xr:uid="{00000000-0004-0000-0F00-00000E000000}"/>
    <hyperlink ref="I41:J41" location="'Tilinauha TT1'!A1" display="Tilinauha TT1" xr:uid="{00000000-0004-0000-0F00-00000F000000}"/>
  </hyperlinks>
  <pageMargins left="0.75" right="0.75" top="1" bottom="1" header="0.51180555555555562" footer="0.51180555555555562"/>
  <pageSetup paperSize="9" firstPageNumber="0" orientation="landscape" horizontalDpi="300" verticalDpi="300"/>
  <headerFooter alignWithMargins="0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ul17"/>
  <dimension ref="B2:P28"/>
  <sheetViews>
    <sheetView workbookViewId="0">
      <selection activeCell="K26" sqref="K26:M26"/>
    </sheetView>
  </sheetViews>
  <sheetFormatPr defaultColWidth="9.140625" defaultRowHeight="15" x14ac:dyDescent="0.2"/>
  <cols>
    <col min="1" max="1" width="5.140625" style="1" customWidth="1"/>
    <col min="2" max="2" width="19.5703125" style="1" customWidth="1"/>
    <col min="3" max="3" width="6.42578125" style="1" customWidth="1"/>
    <col min="4" max="4" width="5.85546875" style="1" customWidth="1"/>
    <col min="5" max="5" width="6" style="1" customWidth="1"/>
    <col min="6" max="6" width="5.28515625" style="1" customWidth="1"/>
    <col min="7" max="7" width="6.28515625" style="1" customWidth="1"/>
    <col min="8" max="8" width="8.42578125" style="1" customWidth="1"/>
    <col min="9" max="9" width="19.42578125" style="1" customWidth="1"/>
    <col min="10" max="16384" width="9.140625" style="1"/>
  </cols>
  <sheetData>
    <row r="2" spans="2:16" s="29" customFormat="1" ht="15.75" x14ac:dyDescent="0.25">
      <c r="B2" s="2"/>
      <c r="C2" s="3" t="s">
        <v>251</v>
      </c>
      <c r="D2" s="3"/>
      <c r="E2" s="3"/>
      <c r="F2" s="3"/>
      <c r="G2" s="3"/>
      <c r="H2" s="4"/>
      <c r="I2" s="5"/>
      <c r="J2" s="30"/>
      <c r="K2" s="221" t="s">
        <v>252</v>
      </c>
      <c r="L2" s="222"/>
      <c r="M2" s="222"/>
      <c r="N2" s="222"/>
      <c r="O2" s="222"/>
      <c r="P2" s="223"/>
    </row>
    <row r="3" spans="2:16" s="29" customFormat="1" ht="15.75" x14ac:dyDescent="0.25">
      <c r="B3" s="10"/>
      <c r="C3" s="11"/>
      <c r="D3" s="12" t="s">
        <v>253</v>
      </c>
      <c r="E3" s="13"/>
      <c r="F3" s="13"/>
      <c r="G3" s="13"/>
      <c r="H3" s="13"/>
      <c r="I3" s="14">
        <v>1</v>
      </c>
      <c r="J3" s="30"/>
      <c r="K3" s="224" t="s">
        <v>254</v>
      </c>
      <c r="L3" s="225"/>
      <c r="M3" s="225"/>
      <c r="N3" s="225"/>
      <c r="O3" s="225"/>
      <c r="P3" s="226"/>
    </row>
    <row r="4" spans="2:16" ht="15.75" x14ac:dyDescent="0.25">
      <c r="B4" s="101" t="s">
        <v>243</v>
      </c>
      <c r="C4" s="443"/>
      <c r="D4" s="443"/>
      <c r="E4" s="443"/>
      <c r="F4" s="443"/>
      <c r="G4" s="443"/>
      <c r="H4" s="227" t="s">
        <v>255</v>
      </c>
      <c r="I4" s="20"/>
      <c r="J4" s="6"/>
      <c r="K4" s="15" t="s">
        <v>256</v>
      </c>
      <c r="L4" s="16"/>
      <c r="M4" s="16"/>
      <c r="N4" s="16"/>
      <c r="O4" s="16"/>
      <c r="P4" s="17"/>
    </row>
    <row r="5" spans="2:16" ht="15.75" x14ac:dyDescent="0.25">
      <c r="B5" s="102" t="s">
        <v>257</v>
      </c>
      <c r="C5" s="443"/>
      <c r="D5" s="443"/>
      <c r="E5" s="443"/>
      <c r="F5" s="443"/>
      <c r="G5" s="443"/>
      <c r="H5" s="35" t="s">
        <v>258</v>
      </c>
      <c r="I5" s="20"/>
      <c r="J5" s="6"/>
      <c r="K5" s="15" t="s">
        <v>259</v>
      </c>
      <c r="L5" s="16"/>
      <c r="M5" s="16"/>
      <c r="N5" s="16"/>
      <c r="O5" s="16"/>
      <c r="P5" s="17"/>
    </row>
    <row r="6" spans="2:16" ht="15.75" x14ac:dyDescent="0.25">
      <c r="B6" s="103" t="s">
        <v>245</v>
      </c>
      <c r="C6" s="24"/>
      <c r="D6" s="25"/>
      <c r="E6" s="25"/>
      <c r="F6" s="25"/>
      <c r="G6" s="25"/>
      <c r="H6" s="24"/>
      <c r="I6" s="26"/>
      <c r="J6" s="6"/>
      <c r="K6" s="15" t="s">
        <v>260</v>
      </c>
      <c r="L6" s="16"/>
      <c r="M6" s="16"/>
      <c r="N6" s="16"/>
      <c r="O6" s="16"/>
      <c r="P6" s="17"/>
    </row>
    <row r="7" spans="2:16" ht="15.75" x14ac:dyDescent="0.25">
      <c r="B7" s="27" t="s">
        <v>261</v>
      </c>
      <c r="C7" s="28">
        <v>2</v>
      </c>
      <c r="H7" s="6"/>
      <c r="I7" s="62"/>
      <c r="J7" s="6"/>
      <c r="K7" s="15" t="s">
        <v>262</v>
      </c>
      <c r="L7" s="16"/>
      <c r="M7" s="16"/>
      <c r="N7" s="16"/>
      <c r="O7" s="16"/>
      <c r="P7" s="17"/>
    </row>
    <row r="8" spans="2:16" ht="15.75" x14ac:dyDescent="0.25">
      <c r="B8" s="220"/>
      <c r="C8" s="104"/>
      <c r="D8" s="98"/>
      <c r="E8" s="98"/>
      <c r="F8" s="98"/>
      <c r="G8" s="98"/>
      <c r="H8" s="22"/>
      <c r="I8" s="62"/>
      <c r="J8" s="6"/>
      <c r="K8" s="15" t="s">
        <v>263</v>
      </c>
      <c r="L8" s="16"/>
      <c r="M8" s="16"/>
      <c r="N8" s="16"/>
      <c r="O8" s="16"/>
      <c r="P8" s="17"/>
    </row>
    <row r="9" spans="2:16" s="29" customFormat="1" ht="15.75" x14ac:dyDescent="0.25">
      <c r="B9" s="36"/>
      <c r="C9" s="37" t="s">
        <v>264</v>
      </c>
      <c r="D9" s="37" t="s">
        <v>265</v>
      </c>
      <c r="E9" s="37" t="s">
        <v>266</v>
      </c>
      <c r="F9" s="37" t="s">
        <v>267</v>
      </c>
      <c r="G9" s="37" t="s">
        <v>268</v>
      </c>
      <c r="H9" s="38" t="s">
        <v>269</v>
      </c>
      <c r="I9" s="39" t="s">
        <v>270</v>
      </c>
      <c r="J9" s="30"/>
      <c r="K9" s="224" t="s">
        <v>271</v>
      </c>
      <c r="L9" s="225"/>
      <c r="M9" s="225"/>
      <c r="N9" s="225"/>
      <c r="O9" s="225"/>
      <c r="P9" s="226"/>
    </row>
    <row r="10" spans="2:16" ht="15.75" x14ac:dyDescent="0.25">
      <c r="B10" s="40" t="s">
        <v>272</v>
      </c>
      <c r="C10" s="41"/>
      <c r="D10" s="41"/>
      <c r="E10" s="41"/>
      <c r="F10" s="41"/>
      <c r="G10" s="41"/>
      <c r="H10" s="42">
        <f>SUM(SUM(C10:G10))</f>
        <v>0</v>
      </c>
      <c r="I10" s="26"/>
      <c r="J10" s="6"/>
      <c r="K10" s="15" t="s">
        <v>273</v>
      </c>
      <c r="L10" s="16"/>
      <c r="M10" s="16"/>
      <c r="N10" s="16"/>
      <c r="O10" s="16"/>
      <c r="P10" s="17"/>
    </row>
    <row r="11" spans="2:16" ht="15.75" x14ac:dyDescent="0.25">
      <c r="B11" s="43" t="s">
        <v>274</v>
      </c>
      <c r="C11" s="44"/>
      <c r="D11" s="44"/>
      <c r="E11" s="44"/>
      <c r="F11" s="44"/>
      <c r="G11" s="44"/>
      <c r="H11" s="42">
        <f>SUM(C11:G11)</f>
        <v>0</v>
      </c>
      <c r="I11" s="45"/>
      <c r="K11" s="46" t="s">
        <v>275</v>
      </c>
      <c r="L11" s="47"/>
      <c r="M11" s="47"/>
      <c r="N11" s="47"/>
      <c r="O11" s="47"/>
      <c r="P11" s="48"/>
    </row>
    <row r="12" spans="2:16" ht="15.75" x14ac:dyDescent="0.25">
      <c r="B12" s="65"/>
      <c r="I12" s="26"/>
      <c r="J12" s="6"/>
      <c r="L12" s="49"/>
    </row>
    <row r="13" spans="2:16" x14ac:dyDescent="0.2">
      <c r="B13" s="50" t="s">
        <v>276</v>
      </c>
      <c r="C13" s="41"/>
      <c r="D13" s="41"/>
      <c r="E13" s="41"/>
      <c r="F13" s="41"/>
      <c r="G13" s="41"/>
      <c r="H13" s="42">
        <f>SUM(C13:G13)</f>
        <v>0</v>
      </c>
      <c r="I13" s="26"/>
      <c r="J13" s="6"/>
    </row>
    <row r="14" spans="2:16" x14ac:dyDescent="0.2">
      <c r="B14" s="50" t="s">
        <v>277</v>
      </c>
      <c r="C14" s="41"/>
      <c r="D14" s="41"/>
      <c r="E14" s="41"/>
      <c r="F14" s="51"/>
      <c r="G14" s="41"/>
      <c r="H14" s="42">
        <f>SUM(C14:G14)</f>
        <v>0</v>
      </c>
      <c r="I14" s="26"/>
      <c r="J14" s="6"/>
    </row>
    <row r="15" spans="2:16" ht="15.75" x14ac:dyDescent="0.25">
      <c r="B15" s="52" t="s">
        <v>278</v>
      </c>
      <c r="C15" s="53"/>
      <c r="D15" s="53"/>
      <c r="E15" s="53"/>
      <c r="F15" s="54"/>
      <c r="G15" s="53"/>
      <c r="H15" s="55">
        <f>H10+H11+H13+H14</f>
        <v>0</v>
      </c>
      <c r="I15" s="56"/>
      <c r="J15" s="6"/>
      <c r="K15" s="198" t="s">
        <v>310</v>
      </c>
      <c r="L15" s="29"/>
      <c r="M15" s="29"/>
    </row>
    <row r="16" spans="2:16" x14ac:dyDescent="0.2">
      <c r="B16" s="65"/>
      <c r="I16" s="57"/>
      <c r="J16" s="6"/>
      <c r="K16" s="228"/>
      <c r="L16" s="228"/>
      <c r="M16" s="29"/>
    </row>
    <row r="17" spans="2:13" ht="15.75" x14ac:dyDescent="0.25">
      <c r="B17" s="40" t="s">
        <v>282</v>
      </c>
      <c r="C17" s="41"/>
      <c r="D17" s="41"/>
      <c r="E17" s="41"/>
      <c r="F17" s="41"/>
      <c r="G17" s="41"/>
      <c r="H17" s="42">
        <f>SUM(C17:G17)</f>
        <v>0</v>
      </c>
      <c r="I17" s="26"/>
      <c r="J17" s="6"/>
      <c r="K17" s="201" t="s">
        <v>311</v>
      </c>
      <c r="L17" s="228" t="s">
        <v>312</v>
      </c>
      <c r="M17" s="29"/>
    </row>
    <row r="18" spans="2:13" ht="15.75" x14ac:dyDescent="0.25">
      <c r="B18" s="40" t="s">
        <v>285</v>
      </c>
      <c r="C18" s="41"/>
      <c r="D18" s="41"/>
      <c r="E18" s="41"/>
      <c r="F18" s="41"/>
      <c r="G18" s="41"/>
      <c r="H18" s="42">
        <f>SUM(C18:G18)</f>
        <v>0</v>
      </c>
      <c r="I18" s="26"/>
      <c r="J18" s="6"/>
      <c r="K18" s="201" t="s">
        <v>313</v>
      </c>
      <c r="L18" s="228" t="s">
        <v>314</v>
      </c>
      <c r="M18" s="29"/>
    </row>
    <row r="19" spans="2:13" x14ac:dyDescent="0.2">
      <c r="B19" s="65"/>
      <c r="I19" s="26"/>
      <c r="J19" s="6"/>
      <c r="K19" s="201" t="s">
        <v>315</v>
      </c>
      <c r="L19" s="228" t="s">
        <v>316</v>
      </c>
      <c r="M19" s="29"/>
    </row>
    <row r="20" spans="2:13" x14ac:dyDescent="0.2">
      <c r="B20" s="50" t="s">
        <v>276</v>
      </c>
      <c r="C20" s="41"/>
      <c r="D20" s="41"/>
      <c r="E20" s="41"/>
      <c r="F20" s="41"/>
      <c r="G20" s="41"/>
      <c r="H20" s="42">
        <f>SUM(C20:G20)</f>
        <v>0</v>
      </c>
      <c r="I20" s="26"/>
      <c r="J20" s="6"/>
      <c r="K20" s="201" t="s">
        <v>317</v>
      </c>
      <c r="L20" s="228" t="s">
        <v>318</v>
      </c>
      <c r="M20" s="29"/>
    </row>
    <row r="21" spans="2:13" x14ac:dyDescent="0.2">
      <c r="B21" s="50" t="s">
        <v>277</v>
      </c>
      <c r="C21" s="41"/>
      <c r="D21" s="41"/>
      <c r="E21" s="41"/>
      <c r="F21" s="51"/>
      <c r="G21" s="41"/>
      <c r="H21" s="42">
        <f>SUM(C21:G21)</f>
        <v>0</v>
      </c>
      <c r="I21" s="26"/>
      <c r="J21" s="6"/>
      <c r="K21" s="201" t="s">
        <v>319</v>
      </c>
      <c r="L21" s="228" t="s">
        <v>320</v>
      </c>
      <c r="M21" s="29"/>
    </row>
    <row r="22" spans="2:13" ht="15.75" x14ac:dyDescent="0.25">
      <c r="B22" s="52" t="s">
        <v>278</v>
      </c>
      <c r="C22" s="53"/>
      <c r="D22" s="53"/>
      <c r="E22" s="53"/>
      <c r="F22" s="54"/>
      <c r="G22" s="53"/>
      <c r="H22" s="55">
        <f>H17+H18+H20+H21</f>
        <v>0</v>
      </c>
      <c r="I22" s="56"/>
      <c r="J22" s="6"/>
      <c r="K22" s="434" t="s">
        <v>321</v>
      </c>
      <c r="L22" s="434"/>
      <c r="M22" s="29"/>
    </row>
    <row r="23" spans="2:13" ht="15.75" x14ac:dyDescent="0.25">
      <c r="B23" s="60"/>
      <c r="C23" s="6"/>
      <c r="D23" s="6"/>
      <c r="E23" s="30" t="s">
        <v>293</v>
      </c>
      <c r="H23" s="61">
        <f>H15+H22</f>
        <v>0</v>
      </c>
      <c r="I23" s="31" t="s">
        <v>294</v>
      </c>
      <c r="J23" s="6"/>
      <c r="K23" s="29"/>
      <c r="L23" s="29"/>
      <c r="M23" s="29"/>
    </row>
    <row r="24" spans="2:13" x14ac:dyDescent="0.2">
      <c r="B24" s="60"/>
      <c r="C24" s="6"/>
      <c r="D24" s="6"/>
      <c r="E24" s="6"/>
      <c r="F24" s="6"/>
      <c r="H24" s="6"/>
      <c r="I24" s="63"/>
      <c r="J24" s="6"/>
      <c r="K24" s="201" t="s">
        <v>238</v>
      </c>
      <c r="L24" s="29"/>
      <c r="M24" s="29"/>
    </row>
    <row r="25" spans="2:13" ht="18" customHeight="1" x14ac:dyDescent="0.2">
      <c r="B25" s="444"/>
      <c r="C25" s="444"/>
      <c r="D25" s="444"/>
      <c r="E25" s="444"/>
      <c r="F25" s="444"/>
      <c r="G25" s="444"/>
      <c r="H25" s="444"/>
      <c r="I25" s="64" t="s">
        <v>295</v>
      </c>
      <c r="J25" s="6"/>
      <c r="K25" s="29"/>
      <c r="L25" s="29"/>
      <c r="M25" s="29"/>
    </row>
    <row r="26" spans="2:13" x14ac:dyDescent="0.2">
      <c r="B26" s="10" t="s">
        <v>296</v>
      </c>
      <c r="C26" s="6"/>
      <c r="D26" s="6"/>
      <c r="E26" s="6"/>
      <c r="F26" s="6"/>
      <c r="G26" s="6"/>
      <c r="H26" s="6"/>
      <c r="I26" s="62"/>
      <c r="J26" s="6"/>
      <c r="K26" s="434" t="s">
        <v>17</v>
      </c>
      <c r="L26" s="434"/>
      <c r="M26" s="434"/>
    </row>
    <row r="27" spans="2:13" x14ac:dyDescent="0.2">
      <c r="B27" s="65"/>
      <c r="I27" s="66"/>
      <c r="K27" s="29"/>
      <c r="L27" s="29"/>
      <c r="M27" s="29"/>
    </row>
    <row r="28" spans="2:13" x14ac:dyDescent="0.2">
      <c r="B28" s="67"/>
      <c r="C28" s="68"/>
      <c r="D28" s="68"/>
      <c r="E28" s="68"/>
      <c r="F28" s="68"/>
      <c r="G28" s="68"/>
      <c r="H28" s="68"/>
      <c r="I28" s="69"/>
      <c r="K28" s="434" t="s">
        <v>24</v>
      </c>
      <c r="L28" s="434"/>
      <c r="M28" s="236"/>
    </row>
  </sheetData>
  <sheetProtection password="A274" sheet="1"/>
  <mergeCells count="6">
    <mergeCell ref="K28:L28"/>
    <mergeCell ref="C4:G4"/>
    <mergeCell ref="C5:G5"/>
    <mergeCell ref="K22:L22"/>
    <mergeCell ref="B25:H25"/>
    <mergeCell ref="K26:M26"/>
  </mergeCells>
  <hyperlinks>
    <hyperlink ref="K17" location="'Urakkatuntikirja TT2-1'!A1" display="TT2-1" xr:uid="{00000000-0004-0000-1000-000000000000}"/>
    <hyperlink ref="L17" location="'Urakkatuntikirja TT2-6'!A1" display="TT2-6" xr:uid="{00000000-0004-0000-1000-000001000000}"/>
    <hyperlink ref="K18" location="'Urakkatuntikirja TT2-2'!A1" display="TT2-2" xr:uid="{00000000-0004-0000-1000-000002000000}"/>
    <hyperlink ref="L18" location="'Urakkatuntikirja TT2-7'!A1" display="TT2-7" xr:uid="{00000000-0004-0000-1000-000003000000}"/>
    <hyperlink ref="K19" location="'Urakkatuntikirja TT2-3'!A1" display="TT2-3" xr:uid="{00000000-0004-0000-1000-000004000000}"/>
    <hyperlink ref="L19" location="'Urakkatuntikirja TT2-8'!A1" display="TT2-8" xr:uid="{00000000-0004-0000-1000-000005000000}"/>
    <hyperlink ref="K20" location="'Urakkatuntikirja TT2-4'!A1" display="TT2-4" xr:uid="{00000000-0004-0000-1000-000006000000}"/>
    <hyperlink ref="L20" location="'Urakkatuntikirja TT2-9'!A1" display="TT2-9" xr:uid="{00000000-0004-0000-1000-000007000000}"/>
    <hyperlink ref="K21" location="'Urakkatuntikirja TT2-5'!A1" display="TT2-5" xr:uid="{00000000-0004-0000-1000-000008000000}"/>
    <hyperlink ref="L21" location="'Urakkatuntikirja TT2-10'!A1" display="TT2-10" xr:uid="{00000000-0004-0000-1000-000009000000}"/>
    <hyperlink ref="K22" r:id="rId1" location="'Urakka%20TT2%20yhteensä'!A1" xr:uid="{00000000-0004-0000-1000-00000A000000}"/>
    <hyperlink ref="K24" location="Etusivu!A1" display="Etusivulle" xr:uid="{00000000-0004-0000-1000-00000B000000}"/>
    <hyperlink ref="K26" r:id="rId2" location="Urakanjakotaulukko!A1" xr:uid="{00000000-0004-0000-1000-00000C000000}"/>
    <hyperlink ref="K28" r:id="rId3" location="'Tilinauha%20TT2'!A1" xr:uid="{00000000-0004-0000-1000-00000D000000}"/>
    <hyperlink ref="K22:L22" location="'Urakka TT2 yhteensä'!A1" display="TT2 yhteensä" xr:uid="{00000000-0004-0000-1000-00000E000000}"/>
    <hyperlink ref="K26:M26" location="Urakanjakotaulukko!A1" display="Urakanjakotaulukko" xr:uid="{00000000-0004-0000-1000-00000F000000}"/>
    <hyperlink ref="K28:L28" location="'Tilinauha TT2'!A1" display="Tilinauha TT2" xr:uid="{00000000-0004-0000-1000-000010000000}"/>
  </hyperlinks>
  <pageMargins left="0.75" right="0.75" top="1" bottom="1" header="0.51180555555555562" footer="0.51180555555555562"/>
  <pageSetup paperSize="9" firstPageNumber="0" orientation="portrait" horizontalDpi="300" verticalDpi="300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734B87D629746B08D1FCFE0C54659" ma:contentTypeVersion="8" ma:contentTypeDescription="Create a new document." ma:contentTypeScope="" ma:versionID="50233ab9d2d4f3270de4fd56adf8e9ab">
  <xsd:schema xmlns:xsd="http://www.w3.org/2001/XMLSchema" xmlns:xs="http://www.w3.org/2001/XMLSchema" xmlns:p="http://schemas.microsoft.com/office/2006/metadata/properties" xmlns:ns3="00b1cf68-8861-4a27-8992-742e7cbb7b2f" targetNamespace="http://schemas.microsoft.com/office/2006/metadata/properties" ma:root="true" ma:fieldsID="e0e6a73b74181726888603780cc7d5c3" ns3:_="">
    <xsd:import namespace="00b1cf68-8861-4a27-8992-742e7cbb7b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1cf68-8861-4a27-8992-742e7cbb7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163D49-5383-4753-A91B-DBAC3969BB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41E136-F150-4033-958A-B0B115BEFC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b1cf68-8861-4a27-8992-742e7cbb7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FD0477-B56C-47D0-A014-5E7D468AF2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37</vt:i4>
      </vt:variant>
    </vt:vector>
  </HeadingPairs>
  <TitlesOfParts>
    <vt:vector size="37" baseType="lpstr">
      <vt:lpstr>Etusivu</vt:lpstr>
      <vt:lpstr>Omat tiedot TT1</vt:lpstr>
      <vt:lpstr>Omat tiedot TT2</vt:lpstr>
      <vt:lpstr>Omat tiedot TT3</vt:lpstr>
      <vt:lpstr>Urakkatuntikirja TT1-1</vt:lpstr>
      <vt:lpstr>Urakkatuntikirja TT1-2</vt:lpstr>
      <vt:lpstr>Urakkatuntikirja TT1-3</vt:lpstr>
      <vt:lpstr>Urakka TT 1 yhteensä</vt:lpstr>
      <vt:lpstr>Urakkatuntikirja TT2-1</vt:lpstr>
      <vt:lpstr>Urakkatuntikirja TT2-2</vt:lpstr>
      <vt:lpstr>Urakkatuntikirja TT2-3</vt:lpstr>
      <vt:lpstr>Urakkatuntikirja TT2-4</vt:lpstr>
      <vt:lpstr>Urakkatuntikirja TT2-5</vt:lpstr>
      <vt:lpstr>Urakkatuntikirja TT2-6</vt:lpstr>
      <vt:lpstr>Urakkatuntikirja TT2-7</vt:lpstr>
      <vt:lpstr>Urakkatuntikirja TT2-8</vt:lpstr>
      <vt:lpstr>Urakkatuntikirja TT2-9</vt:lpstr>
      <vt:lpstr>Urakkatuntikirja TT2-10</vt:lpstr>
      <vt:lpstr>Urakka TT2 yhteensä</vt:lpstr>
      <vt:lpstr>Urakkatuntikirja TT3-1</vt:lpstr>
      <vt:lpstr>Urakkatuntikirja TT3-2</vt:lpstr>
      <vt:lpstr>Urakkatuntikirja TT3-3</vt:lpstr>
      <vt:lpstr>Urakkatuntikirja TT3-4</vt:lpstr>
      <vt:lpstr>Urakkatuntikirja TT3-5</vt:lpstr>
      <vt:lpstr>Urakkatuntikirja TT3-6</vt:lpstr>
      <vt:lpstr>Urakkatuntikirja TT3-7</vt:lpstr>
      <vt:lpstr>Urakkatuntikirja TT3-8</vt:lpstr>
      <vt:lpstr>Urakkatuntikirja TT3-9</vt:lpstr>
      <vt:lpstr>Urakkatuntikirja TT3-10</vt:lpstr>
      <vt:lpstr>Urakka TT3 yhteensä</vt:lpstr>
      <vt:lpstr>Urakanjakotaulukko</vt:lpstr>
      <vt:lpstr>Tila 1</vt:lpstr>
      <vt:lpstr>Tila 2</vt:lpstr>
      <vt:lpstr>Tila 3</vt:lpstr>
      <vt:lpstr>Tila 4</vt:lpstr>
      <vt:lpstr>Tila 5</vt:lpstr>
      <vt:lpstr>Kokonaisurakka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Ainasoja Markus</dc:creator>
  <cp:lastModifiedBy>Kari Koivunurmi</cp:lastModifiedBy>
  <cp:lastPrinted>2014-03-18T07:39:27Z</cp:lastPrinted>
  <dcterms:created xsi:type="dcterms:W3CDTF">2010-01-04T10:15:59Z</dcterms:created>
  <dcterms:modified xsi:type="dcterms:W3CDTF">2025-08-11T10:06:03Z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0x0101005C3734B87D629746B08D1FCFE0C54659</vt:lpwstr>
  </property>
</Properties>
</file>